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745" windowHeight="4545" tabRatio="684" activeTab="0"/>
  </bookViews>
  <sheets>
    <sheet name="Informations" sheetId="1" r:id="rId1"/>
    <sheet name="Encodage réponses Es" sheetId="2" r:id="rId2"/>
    <sheet name="Compétences" sheetId="3" r:id="rId3"/>
  </sheets>
  <definedNames>
    <definedName name="_xlnm.Print_Titles" localSheetId="2">'Compétences'!$A:$C,'Compétences'!$1:$2</definedName>
    <definedName name="_xlnm.Print_Titles" localSheetId="1">'Encodage réponses Es'!$A:$D,'Encodage réponses Es'!$1:$1</definedName>
    <definedName name="_xlnm.Print_Area" localSheetId="2">'Compétences'!$A$1:$CF$60</definedName>
    <definedName name="_xlnm.Print_Area" localSheetId="1">'Encodage réponses Es'!$A$1:$BJ$50</definedName>
  </definedNames>
  <calcPr fullCalcOnLoad="1"/>
</workbook>
</file>

<file path=xl/sharedStrings.xml><?xml version="1.0" encoding="utf-8"?>
<sst xmlns="http://schemas.openxmlformats.org/spreadsheetml/2006/main" count="170" uniqueCount="97">
  <si>
    <t>Pas de réponse</t>
  </si>
  <si>
    <t>Items réussis / 3</t>
  </si>
  <si>
    <t>Moyenne / 3</t>
  </si>
  <si>
    <t>Réponses  partiellement correctes</t>
  </si>
  <si>
    <t>% de réussite "Communauté fr."</t>
  </si>
  <si>
    <r>
      <t>%</t>
    </r>
    <r>
      <rPr>
        <b/>
        <sz val="9"/>
        <rFont val="Arial"/>
        <family val="2"/>
      </rPr>
      <t xml:space="preserve"> de réussite "Communauté fr."</t>
    </r>
  </si>
  <si>
    <t>Items réussis / 5</t>
  </si>
  <si>
    <t>Moyenne / 5</t>
  </si>
  <si>
    <t>Items réussis / 6</t>
  </si>
  <si>
    <t>Moyenne / 6</t>
  </si>
  <si>
    <t>Moy Com fr</t>
  </si>
  <si>
    <t>0-1-9</t>
  </si>
  <si>
    <t>0-1-2-9</t>
  </si>
  <si>
    <t>Max</t>
  </si>
  <si>
    <t>Encodage</t>
  </si>
  <si>
    <t xml:space="preserve">Total / </t>
  </si>
  <si>
    <t>Total</t>
  </si>
  <si>
    <t>en %</t>
  </si>
  <si>
    <t>Item réussi / 1</t>
  </si>
  <si>
    <t>LIRE</t>
  </si>
  <si>
    <t>Ecart-type</t>
  </si>
  <si>
    <t>% de réussite à l'item</t>
  </si>
  <si>
    <t>Moyenne</t>
  </si>
  <si>
    <t>0/9</t>
  </si>
  <si>
    <t>10/19</t>
  </si>
  <si>
    <t>20/29</t>
  </si>
  <si>
    <t>30/39</t>
  </si>
  <si>
    <t>40/49</t>
  </si>
  <si>
    <t>Moyenne / 4</t>
  </si>
  <si>
    <t>19/20</t>
  </si>
  <si>
    <t>21/22</t>
  </si>
  <si>
    <t>23/24</t>
  </si>
  <si>
    <t>25/26</t>
  </si>
  <si>
    <t>15/16</t>
  </si>
  <si>
    <t>Le sens littéral</t>
  </si>
  <si>
    <r>
      <t xml:space="preserve">Le sens littéral 
</t>
    </r>
    <r>
      <rPr>
        <b/>
        <sz val="18"/>
        <rFont val="Arial"/>
        <family val="2"/>
      </rPr>
      <t>.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Donner du sens aux phrases pour conférer une cohérence au texte</t>
    </r>
  </si>
  <si>
    <t>Items réussis / 12</t>
  </si>
  <si>
    <r>
      <t xml:space="preserve">Le sens littéral 
</t>
    </r>
    <r>
      <rPr>
        <b/>
        <sz val="18"/>
        <rFont val="Arial"/>
        <family val="2"/>
      </rPr>
      <t>.</t>
    </r>
    <r>
      <rPr>
        <b/>
        <sz val="10"/>
        <rFont val="Arial"/>
        <family val="2"/>
      </rPr>
      <t xml:space="preserve">  </t>
    </r>
    <r>
      <rPr>
        <sz val="10"/>
        <rFont val="Arial"/>
        <family val="0"/>
      </rPr>
      <t>Hiérarchiser les informations</t>
    </r>
  </si>
  <si>
    <r>
      <t xml:space="preserve">Le sens inférentiel 
</t>
    </r>
    <r>
      <rPr>
        <b/>
        <sz val="18"/>
        <rFont val="Arial"/>
        <family val="2"/>
      </rPr>
      <t>.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Prendre conscience que le sens littéral ne suffit pas</t>
    </r>
  </si>
  <si>
    <r>
      <t xml:space="preserve">Le sens inférentiel 
</t>
    </r>
    <r>
      <rPr>
        <b/>
        <sz val="18"/>
        <rFont val="Arial"/>
        <family val="0"/>
      </rPr>
      <t>.</t>
    </r>
    <r>
      <rPr>
        <b/>
        <sz val="10"/>
        <rFont val="Arial"/>
        <family val="0"/>
      </rPr>
      <t xml:space="preserve">  </t>
    </r>
    <r>
      <rPr>
        <sz val="10"/>
        <rFont val="Arial"/>
        <family val="0"/>
      </rPr>
      <t>Identifier les endroits du texte qui requièrent une inférence, une interprétation</t>
    </r>
  </si>
  <si>
    <r>
      <t xml:space="preserve">Le sens inférentiel 
</t>
    </r>
    <r>
      <rPr>
        <b/>
        <sz val="18"/>
        <rFont val="Arial"/>
        <family val="0"/>
      </rPr>
      <t>.</t>
    </r>
    <r>
      <rPr>
        <b/>
        <sz val="10"/>
        <rFont val="Arial"/>
        <family val="0"/>
      </rPr>
      <t xml:space="preserve">  </t>
    </r>
    <r>
      <rPr>
        <sz val="10"/>
        <rFont val="Arial"/>
        <family val="0"/>
      </rPr>
      <t>Interpréter le texte en recourant à des informations internes au texte (titres, arguments, …)</t>
    </r>
  </si>
  <si>
    <t>Items réussis / 26</t>
  </si>
  <si>
    <t>Construire du sens</t>
  </si>
  <si>
    <r>
      <t xml:space="preserve">          Evaluation externe non certificative
          Lecture  2010
          5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2"/>
      </rPr>
      <t xml:space="preserve"> secondaire dans l'enseignement de transition</t>
    </r>
  </si>
  <si>
    <r>
      <t xml:space="preserve">          Evaluation externe non certificative
          Lecture  2010
          5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2"/>
      </rPr>
      <t xml:space="preserve"> secondaire de l'enseignement de transition</t>
    </r>
  </si>
  <si>
    <r>
      <t xml:space="preserve">Pour profiter des fonctionnalités de cette grille, </t>
    </r>
    <r>
      <rPr>
        <b/>
        <sz val="12"/>
        <rFont val="Arial"/>
        <family val="0"/>
      </rPr>
      <t>il suffit</t>
    </r>
    <r>
      <rPr>
        <sz val="12"/>
        <rFont val="Arial"/>
        <family val="2"/>
      </rPr>
      <t xml:space="preserve"> </t>
    </r>
    <r>
      <rPr>
        <b/>
        <sz val="12"/>
        <rFont val="Arial"/>
        <family val="0"/>
      </rPr>
      <t>de remplir la feuille</t>
    </r>
    <r>
      <rPr>
        <sz val="12"/>
        <rFont val="Arial"/>
        <family val="2"/>
      </rPr>
      <t xml:space="preserve"> </t>
    </r>
    <r>
      <rPr>
        <b/>
        <sz val="12"/>
        <rFont val="Arial"/>
        <family val="0"/>
      </rPr>
      <t>"Encodage réponses Es"</t>
    </r>
    <r>
      <rPr>
        <sz val="12"/>
        <rFont val="Arial"/>
        <family val="2"/>
      </rPr>
      <t xml:space="preserve"> ;</t>
    </r>
  </si>
  <si>
    <r>
      <t xml:space="preserve">la feuille "Compétences" </t>
    </r>
    <r>
      <rPr>
        <b/>
        <sz val="12"/>
        <rFont val="Arial"/>
        <family val="2"/>
      </rPr>
      <t>se complète automatiquement</t>
    </r>
    <r>
      <rPr>
        <sz val="12"/>
        <rFont val="Arial"/>
        <family val="2"/>
      </rPr>
      <t>.</t>
    </r>
  </si>
  <si>
    <t>Fonctionnalités</t>
  </si>
  <si>
    <t>* Vous devez encoder le nom de l'école et le nom de la classe.</t>
  </si>
  <si>
    <t>* Si un élève est absent, il faut encoder "a" dans les différents items concernés, ce qui fera apparaître "a" dans la colonne finale "Abs"</t>
  </si>
  <si>
    <r>
      <t>* Pour l'encodage, TOUTES les cellules doivent être remplies sinon un "</t>
    </r>
    <r>
      <rPr>
        <sz val="12"/>
        <color indexed="10"/>
        <rFont val="Arial"/>
        <family val="0"/>
      </rPr>
      <t>!</t>
    </r>
    <r>
      <rPr>
        <sz val="12"/>
        <rFont val="Arial"/>
        <family val="0"/>
      </rPr>
      <t>"</t>
    </r>
    <r>
      <rPr>
        <sz val="12"/>
        <rFont val="Arial"/>
        <family val="2"/>
      </rPr>
      <t xml:space="preserve"> apparaît dans la colonne "Abs"</t>
    </r>
  </si>
  <si>
    <r>
      <t xml:space="preserve">* En bas de la grille, </t>
    </r>
    <r>
      <rPr>
        <u val="single"/>
        <sz val="12"/>
        <rFont val="Arial"/>
        <family val="2"/>
      </rPr>
      <t>si nécessaire</t>
    </r>
    <r>
      <rPr>
        <sz val="12"/>
        <rFont val="Arial"/>
        <family val="2"/>
      </rPr>
      <t>, une indication apparait vous renseignant sur le nombre de lignes incomplètes.</t>
    </r>
  </si>
  <si>
    <t>* Seuls les codes admis pourront être introduits.</t>
  </si>
  <si>
    <t>En cas de non réponse (omission), introduire le code 9</t>
  </si>
  <si>
    <t>* Une fois tous les items encodés, vous obtiendrez pour chaque élève et pour votre classe une série de scores.</t>
  </si>
  <si>
    <t>* Le score des élèves absents n'intervient pas dans le score moyen de la classe.</t>
  </si>
  <si>
    <t>En cas de problème avec cette grille</t>
  </si>
  <si>
    <t>Marcel BROOZE : 02 / 690 81 93</t>
  </si>
  <si>
    <r>
      <t>Cette grille a été conçue dans le cadre de l'évaluation externe non certificative en Lecture 2010 – 5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0"/>
      </rPr>
      <t xml:space="preserve"> secondaire de l'enseignement de transition</t>
    </r>
  </si>
  <si>
    <r>
      <t>Distinguer :</t>
    </r>
    <r>
      <rPr>
        <b/>
        <sz val="10"/>
        <rFont val="Arial"/>
        <family val="0"/>
      </rPr>
      <t xml:space="preserve">
</t>
    </r>
    <r>
      <rPr>
        <b/>
        <sz val="14"/>
        <rFont val="Arial"/>
        <family val="0"/>
      </rPr>
      <t>.</t>
    </r>
    <r>
      <rPr>
        <sz val="10"/>
        <rFont val="Arial"/>
        <family val="0"/>
      </rPr>
      <t xml:space="preserve"> le réel de l'imaginaire
</t>
    </r>
    <r>
      <rPr>
        <b/>
        <sz val="14"/>
        <rFont val="Arial"/>
        <family val="0"/>
      </rPr>
      <t>.</t>
    </r>
    <r>
      <rPr>
        <sz val="10"/>
        <rFont val="Arial"/>
        <family val="0"/>
      </rPr>
      <t xml:space="preserve"> Le fait de l'opinion</t>
    </r>
  </si>
  <si>
    <t>Identifier l'énonciateur du texte et le point de vue qu'il adopte</t>
  </si>
  <si>
    <t>Exercer son esprit critique</t>
  </si>
  <si>
    <t>Items réussis / 4</t>
  </si>
  <si>
    <t>Développer une réflexion critique</t>
  </si>
  <si>
    <t>identifier et expliciter les hypothèses de lecture que l'on construit</t>
  </si>
  <si>
    <t>Moyenne / 12</t>
  </si>
  <si>
    <t>1</t>
  </si>
  <si>
    <t>2</t>
  </si>
  <si>
    <t>Moyenne / 26</t>
  </si>
  <si>
    <t>0/2</t>
  </si>
  <si>
    <t>3/4</t>
  </si>
  <si>
    <t>5/6</t>
  </si>
  <si>
    <t>7/8</t>
  </si>
  <si>
    <t>9/10</t>
  </si>
  <si>
    <t>11/12</t>
  </si>
  <si>
    <t>13/14</t>
  </si>
  <si>
    <t>17/18</t>
  </si>
  <si>
    <t>50/59</t>
  </si>
  <si>
    <t>60/69</t>
  </si>
  <si>
    <t>70/79</t>
  </si>
  <si>
    <t>80/89</t>
  </si>
  <si>
    <t>90/100</t>
  </si>
  <si>
    <t>Participants</t>
  </si>
  <si>
    <t>a</t>
  </si>
  <si>
    <t>Items</t>
  </si>
  <si>
    <t>Compétences</t>
  </si>
  <si>
    <t>Nombre de réponses</t>
  </si>
  <si>
    <t>Abs
Pb</t>
  </si>
  <si>
    <t>Réponses correctes</t>
  </si>
  <si>
    <t>Réponses incorrectes</t>
  </si>
  <si>
    <t xml:space="preserve">   Pas de réponse</t>
  </si>
  <si>
    <t>d</t>
  </si>
  <si>
    <t>Ecole</t>
  </si>
  <si>
    <t>Classe</t>
  </si>
  <si>
    <t>Ecole :</t>
  </si>
  <si>
    <t>Classe :</t>
  </si>
  <si>
    <t>Moyenne / 1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</si>
</sst>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0.00\ %"/>
    <numFmt numFmtId="197" formatCode="0.0"/>
    <numFmt numFmtId="198" formatCode="0.000000"/>
    <numFmt numFmtId="199" formatCode="0.000000000"/>
    <numFmt numFmtId="200" formatCode="0.00000000"/>
    <numFmt numFmtId="201" formatCode="0.0000000"/>
    <numFmt numFmtId="202" formatCode="0.00000"/>
    <numFmt numFmtId="203" formatCode="0.0000"/>
    <numFmt numFmtId="204" formatCode="0.000"/>
    <numFmt numFmtId="205" formatCode="0.0000000000"/>
    <numFmt numFmtId="206" formatCode="0.0%"/>
    <numFmt numFmtId="207" formatCode="&quot;Vrai&quot;;&quot;Vrai&quot;;&quot;Faux&quot;"/>
    <numFmt numFmtId="208" formatCode="&quot;Actif&quot;;&quot;Actif&quot;;&quot;Inactif&quot;"/>
    <numFmt numFmtId="209" formatCode="[$-80C]dddd\ d\ mmmm\ yyyy"/>
  </numFmts>
  <fonts count="6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0"/>
    </font>
    <font>
      <b/>
      <u val="single"/>
      <sz val="10"/>
      <name val="Arial"/>
      <family val="2"/>
    </font>
    <font>
      <b/>
      <i/>
      <sz val="10"/>
      <color indexed="9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sz val="2.5"/>
      <color indexed="8"/>
      <name val="Arial"/>
      <family val="0"/>
    </font>
    <font>
      <sz val="5.7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5.5"/>
      <color indexed="8"/>
      <name val="Arial"/>
      <family val="0"/>
    </font>
    <font>
      <sz val="1.25"/>
      <color indexed="8"/>
      <name val="Arial"/>
      <family val="0"/>
    </font>
    <font>
      <sz val="2.75"/>
      <color indexed="8"/>
      <name val="Arial"/>
      <family val="0"/>
    </font>
    <font>
      <sz val="3.25"/>
      <color indexed="8"/>
      <name val="Arial"/>
      <family val="0"/>
    </font>
    <font>
      <sz val="1"/>
      <color indexed="8"/>
      <name val="Arial"/>
      <family val="0"/>
    </font>
    <font>
      <sz val="3.75"/>
      <color indexed="8"/>
      <name val="Arial"/>
      <family val="0"/>
    </font>
    <font>
      <sz val="1.5"/>
      <color indexed="8"/>
      <name val="Arial"/>
      <family val="0"/>
    </font>
    <font>
      <b/>
      <sz val="3.25"/>
      <color indexed="8"/>
      <name val="Arial"/>
      <family val="0"/>
    </font>
    <font>
      <b/>
      <sz val="3"/>
      <color indexed="8"/>
      <name val="Arial"/>
      <family val="0"/>
    </font>
    <font>
      <b/>
      <sz val="2.75"/>
      <color indexed="8"/>
      <name val="Arial"/>
      <family val="0"/>
    </font>
    <font>
      <b/>
      <sz val="3.5"/>
      <color indexed="8"/>
      <name val="Arial"/>
      <family val="0"/>
    </font>
    <font>
      <b/>
      <sz val="8.75"/>
      <color indexed="8"/>
      <name val="Arial"/>
      <family val="0"/>
    </font>
    <font>
      <sz val="3.5"/>
      <color indexed="8"/>
      <name val="Arial"/>
      <family val="0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sz val="4"/>
      <color indexed="8"/>
      <name val="Arial"/>
      <family val="0"/>
    </font>
    <font>
      <b/>
      <sz val="9.25"/>
      <color indexed="8"/>
      <name val="Arial"/>
      <family val="0"/>
    </font>
    <font>
      <b/>
      <sz val="9.5"/>
      <color indexed="8"/>
      <name val="Arial"/>
      <family val="0"/>
    </font>
    <font>
      <b/>
      <vertAlign val="superscript"/>
      <sz val="12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10"/>
      <name val="Arial"/>
      <family val="0"/>
    </font>
    <font>
      <u val="single"/>
      <sz val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tted"/>
      <top style="thin"/>
      <bottom style="medium"/>
    </border>
    <border>
      <left style="medium"/>
      <right style="dotted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dotted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medium"/>
      <bottom style="thin"/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" borderId="1" applyNumberFormat="0" applyAlignment="0" applyProtection="0"/>
    <xf numFmtId="0" fontId="19" fillId="0" borderId="2" applyNumberFormat="0" applyFill="0" applyAlignment="0" applyProtection="0"/>
    <xf numFmtId="0" fontId="0" fillId="4" borderId="3" applyNumberFormat="0" applyFont="0" applyAlignment="0" applyProtection="0"/>
    <xf numFmtId="0" fontId="20" fillId="3" borderId="1" applyNumberFormat="0" applyAlignment="0" applyProtection="0"/>
    <xf numFmtId="0" fontId="21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0" applyNumberFormat="0" applyBorder="0" applyAlignment="0" applyProtection="0"/>
    <xf numFmtId="0" fontId="24" fillId="2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18" borderId="9" applyNumberFormat="0" applyAlignment="0" applyProtection="0"/>
  </cellStyleXfs>
  <cellXfs count="393">
    <xf numFmtId="0" fontId="0" fillId="0" borderId="0" xfId="0" applyAlignment="1">
      <alignment/>
    </xf>
    <xf numFmtId="49" fontId="5" fillId="0" borderId="0" xfId="0" applyNumberFormat="1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2" fillId="17" borderId="12" xfId="0" applyFont="1" applyFill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8" fillId="0" borderId="19" xfId="0" applyFont="1" applyFill="1" applyBorder="1" applyAlignment="1" applyProtection="1">
      <alignment horizontal="left"/>
      <protection hidden="1"/>
    </xf>
    <xf numFmtId="0" fontId="8" fillId="0" borderId="20" xfId="0" applyFont="1" applyFill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8" fillId="0" borderId="21" xfId="0" applyFont="1" applyFill="1" applyBorder="1" applyAlignment="1" applyProtection="1">
      <alignment horizontal="center"/>
      <protection hidden="1"/>
    </xf>
    <xf numFmtId="0" fontId="0" fillId="6" borderId="0" xfId="0" applyFont="1" applyFill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21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9" fillId="0" borderId="23" xfId="0" applyFont="1" applyFill="1" applyBorder="1" applyAlignment="1" applyProtection="1">
      <alignment/>
      <protection hidden="1"/>
    </xf>
    <xf numFmtId="9" fontId="2" fillId="0" borderId="24" xfId="0" applyNumberFormat="1" applyFont="1" applyFill="1" applyBorder="1" applyAlignment="1" applyProtection="1">
      <alignment horizontal="center" vertical="center" shrinkToFit="1"/>
      <protection hidden="1"/>
    </xf>
    <xf numFmtId="9" fontId="2" fillId="0" borderId="25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9" fontId="2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2" fillId="5" borderId="27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197" fontId="6" fillId="5" borderId="28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2" fillId="16" borderId="18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right"/>
      <protection hidden="1"/>
    </xf>
    <xf numFmtId="0" fontId="13" fillId="0" borderId="18" xfId="0" applyFont="1" applyBorder="1" applyAlignment="1" applyProtection="1">
      <alignment horizontal="center" vertical="center" textRotation="90"/>
      <protection hidden="1"/>
    </xf>
    <xf numFmtId="0" fontId="2" fillId="0" borderId="30" xfId="0" applyFont="1" applyBorder="1" applyAlignment="1" applyProtection="1">
      <alignment horizontal="right" vertical="center"/>
      <protection hidden="1"/>
    </xf>
    <xf numFmtId="0" fontId="2" fillId="16" borderId="31" xfId="0" applyFont="1" applyFill="1" applyBorder="1" applyAlignment="1" applyProtection="1">
      <alignment vertical="center"/>
      <protection hidden="1"/>
    </xf>
    <xf numFmtId="0" fontId="2" fillId="5" borderId="32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33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2" fillId="17" borderId="11" xfId="0" applyFont="1" applyFill="1" applyBorder="1" applyAlignment="1" applyProtection="1">
      <alignment horizontal="center"/>
      <protection hidden="1"/>
    </xf>
    <xf numFmtId="0" fontId="2" fillId="4" borderId="35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 applyProtection="1">
      <alignment horizontal="center"/>
      <protection hidden="1"/>
    </xf>
    <xf numFmtId="0" fontId="7" fillId="6" borderId="11" xfId="0" applyFont="1" applyFill="1" applyBorder="1" applyAlignment="1" applyProtection="1">
      <alignment horizontal="center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2" fillId="17" borderId="0" xfId="0" applyFont="1" applyFill="1" applyAlignment="1" applyProtection="1">
      <alignment/>
      <protection hidden="1"/>
    </xf>
    <xf numFmtId="0" fontId="0" fillId="6" borderId="15" xfId="0" applyFont="1" applyFill="1" applyBorder="1" applyAlignment="1" applyProtection="1">
      <alignment horizontal="center"/>
      <protection hidden="1"/>
    </xf>
    <xf numFmtId="0" fontId="0" fillId="6" borderId="14" xfId="0" applyFont="1" applyFill="1" applyBorder="1" applyAlignment="1" applyProtection="1">
      <alignment horizontal="center"/>
      <protection hidden="1"/>
    </xf>
    <xf numFmtId="0" fontId="0" fillId="6" borderId="11" xfId="0" applyFont="1" applyFill="1" applyBorder="1" applyAlignment="1" applyProtection="1">
      <alignment horizontal="center"/>
      <protection hidden="1"/>
    </xf>
    <xf numFmtId="0" fontId="0" fillId="18" borderId="0" xfId="0" applyFont="1" applyFill="1" applyBorder="1" applyAlignment="1" applyProtection="1">
      <alignment/>
      <protection hidden="1"/>
    </xf>
    <xf numFmtId="0" fontId="2" fillId="18" borderId="0" xfId="0" applyFont="1" applyFill="1" applyAlignment="1" applyProtection="1">
      <alignment/>
      <protection hidden="1"/>
    </xf>
    <xf numFmtId="9" fontId="2" fillId="18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7" xfId="0" applyFont="1" applyBorder="1" applyAlignment="1" applyProtection="1">
      <alignment/>
      <protection hidden="1"/>
    </xf>
    <xf numFmtId="9" fontId="0" fillId="0" borderId="0" xfId="52" applyFont="1" applyAlignment="1" applyProtection="1">
      <alignment/>
      <protection hidden="1"/>
    </xf>
    <xf numFmtId="0" fontId="2" fillId="6" borderId="0" xfId="0" applyFont="1" applyFill="1" applyAlignment="1" applyProtection="1">
      <alignment horizontal="center"/>
      <protection hidden="1"/>
    </xf>
    <xf numFmtId="0" fontId="0" fillId="0" borderId="12" xfId="0" applyNumberFormat="1" applyFont="1" applyFill="1" applyBorder="1" applyAlignment="1" applyProtection="1">
      <alignment horizontal="center" shrinkToFit="1"/>
      <protection locked="0"/>
    </xf>
    <xf numFmtId="0" fontId="2" fillId="19" borderId="11" xfId="0" applyFont="1" applyFill="1" applyBorder="1" applyAlignment="1" applyProtection="1">
      <alignment horizontal="center"/>
      <protection hidden="1"/>
    </xf>
    <xf numFmtId="0" fontId="10" fillId="0" borderId="37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2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5" borderId="14" xfId="0" applyFont="1" applyFill="1" applyBorder="1" applyAlignment="1" applyProtection="1">
      <alignment horizontal="center" vertical="center"/>
      <protection hidden="1"/>
    </xf>
    <xf numFmtId="0" fontId="2" fillId="5" borderId="11" xfId="0" applyFont="1" applyFill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right"/>
      <protection hidden="1"/>
    </xf>
    <xf numFmtId="9" fontId="0" fillId="0" borderId="0" xfId="52" applyFont="1" applyAlignment="1" applyProtection="1">
      <alignment horizontal="center"/>
      <protection hidden="1"/>
    </xf>
    <xf numFmtId="0" fontId="0" fillId="0" borderId="38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9" xfId="0" applyFont="1" applyFill="1" applyBorder="1" applyAlignment="1" applyProtection="1">
      <alignment horizontal="center"/>
      <protection hidden="1"/>
    </xf>
    <xf numFmtId="0" fontId="2" fillId="17" borderId="39" xfId="0" applyFont="1" applyFill="1" applyBorder="1" applyAlignment="1" applyProtection="1">
      <alignment horizontal="center"/>
      <protection hidden="1"/>
    </xf>
    <xf numFmtId="0" fontId="2" fillId="5" borderId="40" xfId="0" applyFont="1" applyFill="1" applyBorder="1" applyAlignment="1" applyProtection="1">
      <alignment horizontal="center"/>
      <protection hidden="1"/>
    </xf>
    <xf numFmtId="197" fontId="6" fillId="5" borderId="40" xfId="0" applyNumberFormat="1" applyFont="1" applyFill="1" applyBorder="1" applyAlignment="1" applyProtection="1">
      <alignment horizontal="center"/>
      <protection hidden="1"/>
    </xf>
    <xf numFmtId="0" fontId="2" fillId="5" borderId="11" xfId="0" applyFont="1" applyFill="1" applyBorder="1" applyAlignment="1" applyProtection="1">
      <alignment horizontal="center" vertical="center" wrapText="1"/>
      <protection hidden="1"/>
    </xf>
    <xf numFmtId="0" fontId="2" fillId="5" borderId="14" xfId="0" applyFont="1" applyFill="1" applyBorder="1" applyAlignment="1" applyProtection="1">
      <alignment horizontal="center" vertical="center" wrapText="1"/>
      <protection hidden="1"/>
    </xf>
    <xf numFmtId="0" fontId="2" fillId="4" borderId="20" xfId="0" applyFont="1" applyFill="1" applyBorder="1" applyAlignment="1" applyProtection="1">
      <alignment horizontal="center" vertical="center" wrapText="1"/>
      <protection hidden="1"/>
    </xf>
    <xf numFmtId="0" fontId="2" fillId="5" borderId="38" xfId="0" applyFont="1" applyFill="1" applyBorder="1" applyAlignment="1" applyProtection="1">
      <alignment horizontal="center" vertical="center" wrapText="1"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center"/>
      <protection hidden="1"/>
    </xf>
    <xf numFmtId="0" fontId="0" fillId="17" borderId="14" xfId="0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center"/>
      <protection hidden="1"/>
    </xf>
    <xf numFmtId="0" fontId="0" fillId="6" borderId="12" xfId="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0" fillId="17" borderId="15" xfId="0" applyFont="1" applyFill="1" applyBorder="1" applyAlignment="1" applyProtection="1">
      <alignment horizontal="center"/>
      <protection hidden="1"/>
    </xf>
    <xf numFmtId="0" fontId="2" fillId="5" borderId="28" xfId="0" applyFont="1" applyFill="1" applyBorder="1" applyAlignment="1" applyProtection="1">
      <alignment horizontal="center"/>
      <protection hidden="1"/>
    </xf>
    <xf numFmtId="0" fontId="2" fillId="0" borderId="45" xfId="0" applyFont="1" applyBorder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center"/>
      <protection hidden="1"/>
    </xf>
    <xf numFmtId="9" fontId="0" fillId="0" borderId="39" xfId="0" applyNumberFormat="1" applyFont="1" applyFill="1" applyBorder="1" applyAlignment="1" applyProtection="1">
      <alignment horizontal="center"/>
      <protection hidden="1"/>
    </xf>
    <xf numFmtId="9" fontId="0" fillId="0" borderId="11" xfId="0" applyNumberFormat="1" applyFont="1" applyFill="1" applyBorder="1" applyAlignment="1" applyProtection="1">
      <alignment horizontal="center"/>
      <protection hidden="1"/>
    </xf>
    <xf numFmtId="9" fontId="0" fillId="0" borderId="14" xfId="0" applyNumberFormat="1" applyFont="1" applyFill="1" applyBorder="1" applyAlignment="1" applyProtection="1">
      <alignment horizontal="center"/>
      <protection hidden="1"/>
    </xf>
    <xf numFmtId="9" fontId="0" fillId="0" borderId="15" xfId="0" applyNumberFormat="1" applyFont="1" applyFill="1" applyBorder="1" applyAlignment="1" applyProtection="1">
      <alignment horizontal="center"/>
      <protection hidden="1"/>
    </xf>
    <xf numFmtId="9" fontId="0" fillId="0" borderId="16" xfId="0" applyNumberFormat="1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 vertical="center" shrinkToFit="1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2" fillId="6" borderId="11" xfId="0" applyFont="1" applyFill="1" applyBorder="1" applyAlignment="1" applyProtection="1">
      <alignment horizontal="center"/>
      <protection hidden="1"/>
    </xf>
    <xf numFmtId="0" fontId="2" fillId="0" borderId="49" xfId="0" applyFont="1" applyFill="1" applyBorder="1" applyAlignment="1" applyProtection="1">
      <alignment horizontal="center" vertical="center" shrinkToFit="1"/>
      <protection hidden="1"/>
    </xf>
    <xf numFmtId="0" fontId="2" fillId="5" borderId="50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5" borderId="51" xfId="0" applyFont="1" applyFill="1" applyBorder="1" applyAlignment="1" applyProtection="1">
      <alignment horizontal="center" vertical="center" shrinkToFi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0" fillId="0" borderId="53" xfId="0" applyFont="1" applyFill="1" applyBorder="1" applyAlignment="1" applyProtection="1">
      <alignment horizontal="center"/>
      <protection hidden="1"/>
    </xf>
    <xf numFmtId="0" fontId="0" fillId="0" borderId="54" xfId="0" applyFont="1" applyFill="1" applyBorder="1" applyAlignment="1" applyProtection="1">
      <alignment horizontal="center"/>
      <protection hidden="1"/>
    </xf>
    <xf numFmtId="0" fontId="2" fillId="5" borderId="48" xfId="0" applyFont="1" applyFill="1" applyBorder="1" applyAlignment="1" applyProtection="1">
      <alignment/>
      <protection hidden="1"/>
    </xf>
    <xf numFmtId="0" fontId="2" fillId="18" borderId="54" xfId="0" applyFont="1" applyFill="1" applyBorder="1" applyAlignment="1" applyProtection="1">
      <alignment/>
      <protection hidden="1"/>
    </xf>
    <xf numFmtId="9" fontId="6" fillId="18" borderId="55" xfId="0" applyNumberFormat="1" applyFont="1" applyFill="1" applyBorder="1" applyAlignment="1" applyProtection="1">
      <alignment horizontal="center"/>
      <protection hidden="1"/>
    </xf>
    <xf numFmtId="1" fontId="0" fillId="0" borderId="33" xfId="0" applyNumberFormat="1" applyFont="1" applyBorder="1" applyAlignment="1" applyProtection="1">
      <alignment/>
      <protection hidden="1"/>
    </xf>
    <xf numFmtId="1" fontId="5" fillId="0" borderId="0" xfId="0" applyNumberFormat="1" applyFont="1" applyBorder="1" applyAlignment="1" applyProtection="1">
      <alignment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2" fillId="17" borderId="56" xfId="0" applyFont="1" applyFill="1" applyBorder="1" applyAlignment="1" applyProtection="1">
      <alignment horizontal="center"/>
      <protection hidden="1"/>
    </xf>
    <xf numFmtId="0" fontId="0" fillId="0" borderId="57" xfId="0" applyFont="1" applyFill="1" applyBorder="1" applyAlignment="1" applyProtection="1">
      <alignment horizontal="center"/>
      <protection hidden="1"/>
    </xf>
    <xf numFmtId="0" fontId="8" fillId="0" borderId="58" xfId="0" applyFont="1" applyFill="1" applyBorder="1" applyAlignment="1" applyProtection="1">
      <alignment horizontal="center"/>
      <protection hidden="1"/>
    </xf>
    <xf numFmtId="0" fontId="2" fillId="0" borderId="59" xfId="0" applyFont="1" applyBorder="1" applyAlignment="1" applyProtection="1">
      <alignment vertical="center" wrapText="1"/>
      <protection hidden="1"/>
    </xf>
    <xf numFmtId="0" fontId="0" fillId="0" borderId="55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0" fillId="0" borderId="60" xfId="0" applyFont="1" applyBorder="1" applyAlignment="1" applyProtection="1">
      <alignment/>
      <protection hidden="1"/>
    </xf>
    <xf numFmtId="0" fontId="0" fillId="0" borderId="60" xfId="0" applyFont="1" applyBorder="1" applyAlignment="1" applyProtection="1">
      <alignment/>
      <protection hidden="1"/>
    </xf>
    <xf numFmtId="0" fontId="0" fillId="0" borderId="60" xfId="0" applyFont="1" applyBorder="1" applyAlignment="1" applyProtection="1">
      <alignment/>
      <protection hidden="1"/>
    </xf>
    <xf numFmtId="0" fontId="0" fillId="0" borderId="60" xfId="0" applyFont="1" applyBorder="1" applyAlignment="1" applyProtection="1">
      <alignment/>
      <protection hidden="1"/>
    </xf>
    <xf numFmtId="0" fontId="0" fillId="0" borderId="60" xfId="0" applyFont="1" applyBorder="1" applyAlignment="1" applyProtection="1">
      <alignment/>
      <protection hidden="1"/>
    </xf>
    <xf numFmtId="0" fontId="0" fillId="0" borderId="35" xfId="0" applyFont="1" applyFill="1" applyBorder="1" applyAlignment="1" applyProtection="1">
      <alignment horizontal="center"/>
      <protection hidden="1"/>
    </xf>
    <xf numFmtId="0" fontId="2" fillId="5" borderId="47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27" xfId="0" applyFont="1" applyFill="1" applyBorder="1" applyAlignment="1" applyProtection="1">
      <alignment horizontal="center"/>
      <protection hidden="1"/>
    </xf>
    <xf numFmtId="1" fontId="2" fillId="0" borderId="27" xfId="0" applyNumberFormat="1" applyFont="1" applyFill="1" applyBorder="1" applyAlignment="1" applyProtection="1">
      <alignment horizontal="center"/>
      <protection hidden="1"/>
    </xf>
    <xf numFmtId="0" fontId="0" fillId="0" borderId="61" xfId="0" applyFont="1" applyFill="1" applyBorder="1" applyAlignment="1" applyProtection="1">
      <alignment horizontal="center"/>
      <protection hidden="1"/>
    </xf>
    <xf numFmtId="0" fontId="0" fillId="6" borderId="61" xfId="0" applyFont="1" applyFill="1" applyBorder="1" applyAlignment="1" applyProtection="1">
      <alignment horizontal="center"/>
      <protection hidden="1"/>
    </xf>
    <xf numFmtId="9" fontId="0" fillId="0" borderId="61" xfId="0" applyNumberFormat="1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41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right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6" fillId="6" borderId="0" xfId="0" applyFont="1" applyFill="1" applyAlignment="1" applyProtection="1">
      <alignment horizontal="right" vertical="center"/>
      <protection hidden="1"/>
    </xf>
    <xf numFmtId="0" fontId="0" fillId="6" borderId="39" xfId="0" applyFont="1" applyFill="1" applyBorder="1" applyAlignment="1" applyProtection="1">
      <alignment horizontal="center" vertical="center"/>
      <protection hidden="1"/>
    </xf>
    <xf numFmtId="0" fontId="0" fillId="6" borderId="11" xfId="0" applyFon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0" fillId="6" borderId="12" xfId="0" applyFont="1" applyFill="1" applyBorder="1" applyAlignment="1" applyProtection="1">
      <alignment horizontal="center" vertical="center"/>
      <protection hidden="1"/>
    </xf>
    <xf numFmtId="0" fontId="0" fillId="6" borderId="15" xfId="0" applyFont="1" applyFill="1" applyBorder="1" applyAlignment="1" applyProtection="1">
      <alignment horizontal="center" vertical="center"/>
      <protection hidden="1"/>
    </xf>
    <xf numFmtId="0" fontId="0" fillId="6" borderId="16" xfId="0" applyFont="1" applyFill="1" applyBorder="1" applyAlignment="1" applyProtection="1">
      <alignment horizontal="center" vertical="center"/>
      <protection hidden="1"/>
    </xf>
    <xf numFmtId="0" fontId="0" fillId="6" borderId="61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0" fillId="6" borderId="57" xfId="0" applyFont="1" applyFill="1" applyBorder="1" applyAlignment="1" applyProtection="1">
      <alignment horizontal="center" vertical="center"/>
      <protection hidden="1"/>
    </xf>
    <xf numFmtId="0" fontId="1" fillId="0" borderId="62" xfId="0" applyFont="1" applyFill="1" applyBorder="1" applyAlignment="1" applyProtection="1">
      <alignment horizontal="center"/>
      <protection hidden="1"/>
    </xf>
    <xf numFmtId="0" fontId="0" fillId="0" borderId="63" xfId="0" applyFont="1" applyFill="1" applyBorder="1" applyAlignment="1" applyProtection="1">
      <alignment horizontal="center"/>
      <protection hidden="1"/>
    </xf>
    <xf numFmtId="0" fontId="7" fillId="6" borderId="57" xfId="0" applyFont="1" applyFill="1" applyBorder="1" applyAlignment="1" applyProtection="1">
      <alignment horizontal="center"/>
      <protection hidden="1"/>
    </xf>
    <xf numFmtId="0" fontId="0" fillId="0" borderId="5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9" fontId="2" fillId="18" borderId="15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62" xfId="0" applyFont="1" applyFill="1" applyBorder="1" applyAlignment="1" applyProtection="1">
      <alignment horizontal="center"/>
      <protection hidden="1"/>
    </xf>
    <xf numFmtId="0" fontId="2" fillId="4" borderId="53" xfId="0" applyFont="1" applyFill="1" applyBorder="1" applyAlignment="1" applyProtection="1">
      <alignment horizontal="center" vertical="center" wrapText="1"/>
      <protection hidden="1"/>
    </xf>
    <xf numFmtId="9" fontId="0" fillId="6" borderId="11" xfId="0" applyNumberFormat="1" applyFont="1" applyFill="1" applyBorder="1" applyAlignment="1" applyProtection="1">
      <alignment horizontal="center"/>
      <protection hidden="1"/>
    </xf>
    <xf numFmtId="0" fontId="2" fillId="5" borderId="14" xfId="0" applyFont="1" applyFill="1" applyBorder="1" applyAlignment="1" applyProtection="1">
      <alignment horizontal="center" vertical="center" wrapText="1"/>
      <protection hidden="1"/>
    </xf>
    <xf numFmtId="0" fontId="2" fillId="5" borderId="11" xfId="0" applyFont="1" applyFill="1" applyBorder="1" applyAlignment="1" applyProtection="1">
      <alignment horizontal="center" vertical="center" wrapText="1"/>
      <protection hidden="1"/>
    </xf>
    <xf numFmtId="0" fontId="2" fillId="4" borderId="35" xfId="0" applyFont="1" applyFill="1" applyBorder="1" applyAlignment="1" applyProtection="1">
      <alignment horizontal="center" vertical="center" wrapText="1"/>
      <protection hidden="1"/>
    </xf>
    <xf numFmtId="0" fontId="2" fillId="4" borderId="20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64" xfId="0" applyFont="1" applyFill="1" applyBorder="1" applyAlignment="1" applyProtection="1">
      <alignment horizontal="center"/>
      <protection hidden="1"/>
    </xf>
    <xf numFmtId="0" fontId="0" fillId="0" borderId="64" xfId="0" applyFont="1" applyBorder="1" applyAlignment="1" applyProtection="1">
      <alignment/>
      <protection hidden="1"/>
    </xf>
    <xf numFmtId="0" fontId="0" fillId="0" borderId="64" xfId="0" applyFont="1" applyFill="1" applyBorder="1" applyAlignment="1" applyProtection="1">
      <alignment/>
      <protection hidden="1"/>
    </xf>
    <xf numFmtId="0" fontId="0" fillId="0" borderId="33" xfId="0" applyFont="1" applyBorder="1" applyAlignment="1" applyProtection="1">
      <alignment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64" xfId="0" applyFont="1" applyFill="1" applyBorder="1" applyAlignment="1" applyProtection="1">
      <alignment/>
      <protection hidden="1"/>
    </xf>
    <xf numFmtId="0" fontId="2" fillId="4" borderId="35" xfId="0" applyFont="1" applyFill="1" applyBorder="1" applyAlignment="1" applyProtection="1">
      <alignment horizontal="center" vertical="center"/>
      <protection hidden="1"/>
    </xf>
    <xf numFmtId="0" fontId="2" fillId="4" borderId="20" xfId="0" applyFont="1" applyFill="1" applyBorder="1" applyAlignment="1" applyProtection="1">
      <alignment horizontal="center" vertical="center"/>
      <protection hidden="1"/>
    </xf>
    <xf numFmtId="0" fontId="2" fillId="17" borderId="12" xfId="0" applyFont="1" applyFill="1" applyBorder="1" applyAlignment="1" applyProtection="1">
      <alignment horizontal="center"/>
      <protection hidden="1"/>
    </xf>
    <xf numFmtId="0" fontId="2" fillId="0" borderId="56" xfId="0" applyFont="1" applyFill="1" applyBorder="1" applyAlignment="1" applyProtection="1">
      <alignment horizontal="center"/>
      <protection hidden="1"/>
    </xf>
    <xf numFmtId="1" fontId="2" fillId="0" borderId="47" xfId="0" applyNumberFormat="1" applyFont="1" applyBorder="1" applyAlignment="1" applyProtection="1">
      <alignment horizontal="center"/>
      <protection hidden="1"/>
    </xf>
    <xf numFmtId="1" fontId="2" fillId="0" borderId="48" xfId="0" applyNumberFormat="1" applyFont="1" applyBorder="1" applyAlignment="1" applyProtection="1">
      <alignment horizontal="center"/>
      <protection hidden="1"/>
    </xf>
    <xf numFmtId="0" fontId="2" fillId="0" borderId="49" xfId="0" applyFont="1" applyFill="1" applyBorder="1" applyAlignment="1" applyProtection="1">
      <alignment horizontal="center" vertical="center" shrinkToFit="1"/>
      <protection hidden="1"/>
    </xf>
    <xf numFmtId="0" fontId="2" fillId="0" borderId="10" xfId="0" applyFont="1" applyFill="1" applyBorder="1" applyAlignment="1" applyProtection="1">
      <alignment horizontal="center" vertical="center" shrinkToFit="1"/>
      <protection hidden="1"/>
    </xf>
    <xf numFmtId="0" fontId="0" fillId="0" borderId="65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0" fillId="6" borderId="0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" fillId="5" borderId="66" xfId="0" applyFont="1" applyFill="1" applyBorder="1" applyAlignment="1" applyProtection="1">
      <alignment horizontal="center" vertical="center" shrinkToFit="1"/>
      <protection hidden="1"/>
    </xf>
    <xf numFmtId="0" fontId="2" fillId="5" borderId="67" xfId="0" applyFont="1" applyFill="1" applyBorder="1" applyAlignment="1" applyProtection="1">
      <alignment horizontal="center" vertical="center" shrinkToFit="1"/>
      <protection hidden="1"/>
    </xf>
    <xf numFmtId="206" fontId="6" fillId="0" borderId="68" xfId="0" applyNumberFormat="1" applyFont="1" applyFill="1" applyBorder="1" applyAlignment="1" applyProtection="1">
      <alignment horizontal="center"/>
      <protection hidden="1"/>
    </xf>
    <xf numFmtId="206" fontId="6" fillId="0" borderId="40" xfId="0" applyNumberFormat="1" applyFont="1" applyFill="1" applyBorder="1" applyAlignment="1" applyProtection="1">
      <alignment horizontal="center"/>
      <protection hidden="1"/>
    </xf>
    <xf numFmtId="0" fontId="0" fillId="0" borderId="49" xfId="0" applyFont="1" applyBorder="1" applyAlignment="1" applyProtection="1">
      <alignment/>
      <protection hidden="1"/>
    </xf>
    <xf numFmtId="0" fontId="0" fillId="0" borderId="49" xfId="0" applyFont="1" applyBorder="1" applyAlignment="1" applyProtection="1">
      <alignment horizontal="right"/>
      <protection hidden="1"/>
    </xf>
    <xf numFmtId="1" fontId="6" fillId="5" borderId="69" xfId="0" applyNumberFormat="1" applyFont="1" applyFill="1" applyBorder="1" applyAlignment="1" applyProtection="1">
      <alignment horizontal="center"/>
      <protection hidden="1"/>
    </xf>
    <xf numFmtId="9" fontId="6" fillId="5" borderId="28" xfId="0" applyNumberFormat="1" applyFont="1" applyFill="1" applyBorder="1" applyAlignment="1" applyProtection="1">
      <alignment horizontal="center"/>
      <protection hidden="1"/>
    </xf>
    <xf numFmtId="0" fontId="57" fillId="0" borderId="70" xfId="0" applyFont="1" applyFill="1" applyBorder="1" applyAlignment="1" applyProtection="1">
      <alignment horizontal="center" vertical="center"/>
      <protection hidden="1"/>
    </xf>
    <xf numFmtId="0" fontId="2" fillId="5" borderId="12" xfId="0" applyFont="1" applyFill="1" applyBorder="1" applyAlignment="1" applyProtection="1">
      <alignment horizontal="center" vertical="center" wrapText="1"/>
      <protection hidden="1"/>
    </xf>
    <xf numFmtId="0" fontId="2" fillId="4" borderId="21" xfId="0" applyFont="1" applyFill="1" applyBorder="1" applyAlignment="1" applyProtection="1">
      <alignment horizontal="center" vertical="center" wrapText="1"/>
      <protection hidden="1"/>
    </xf>
    <xf numFmtId="1" fontId="2" fillId="5" borderId="14" xfId="0" applyNumberFormat="1" applyFont="1" applyFill="1" applyBorder="1" applyAlignment="1" applyProtection="1">
      <alignment horizontal="center" vertical="center" wrapText="1"/>
      <protection hidden="1"/>
    </xf>
    <xf numFmtId="1" fontId="2" fillId="4" borderId="35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11" xfId="0" applyNumberFormat="1" applyFont="1" applyFill="1" applyBorder="1" applyAlignment="1" applyProtection="1">
      <alignment horizontal="center" vertical="center" wrapText="1"/>
      <protection hidden="1"/>
    </xf>
    <xf numFmtId="1" fontId="2" fillId="4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38" xfId="0" applyFont="1" applyFill="1" applyBorder="1" applyAlignment="1" applyProtection="1">
      <alignment horizontal="center" vertical="center"/>
      <protection hidden="1"/>
    </xf>
    <xf numFmtId="0" fontId="2" fillId="4" borderId="53" xfId="0" applyFont="1" applyFill="1" applyBorder="1" applyAlignment="1" applyProtection="1">
      <alignment horizontal="center" vertical="center"/>
      <protection hidden="1"/>
    </xf>
    <xf numFmtId="1" fontId="2" fillId="4" borderId="53" xfId="0" applyNumberFormat="1" applyFont="1" applyFill="1" applyBorder="1" applyAlignment="1" applyProtection="1" quotePrefix="1">
      <alignment horizontal="center" vertical="center"/>
      <protection hidden="1"/>
    </xf>
    <xf numFmtId="0" fontId="2" fillId="5" borderId="14" xfId="0" applyFont="1" applyFill="1" applyBorder="1" applyAlignment="1" applyProtection="1">
      <alignment horizontal="center" vertical="center"/>
      <protection hidden="1"/>
    </xf>
    <xf numFmtId="0" fontId="2" fillId="5" borderId="11" xfId="0" applyFont="1" applyFill="1" applyBorder="1" applyAlignment="1" applyProtection="1">
      <alignment horizontal="center" vertical="center"/>
      <protection hidden="1"/>
    </xf>
    <xf numFmtId="0" fontId="2" fillId="5" borderId="38" xfId="0" applyFont="1" applyFill="1" applyBorder="1" applyAlignment="1" applyProtection="1">
      <alignment horizontal="center" vertical="center"/>
      <protection hidden="1"/>
    </xf>
    <xf numFmtId="0" fontId="2" fillId="5" borderId="12" xfId="0" applyFont="1" applyFill="1" applyBorder="1" applyAlignment="1" applyProtection="1">
      <alignment horizontal="center" vertical="center"/>
      <protection hidden="1"/>
    </xf>
    <xf numFmtId="0" fontId="2" fillId="4" borderId="21" xfId="0" applyFont="1" applyFill="1" applyBorder="1" applyAlignment="1" applyProtection="1">
      <alignment horizontal="center" vertical="center"/>
      <protection hidden="1"/>
    </xf>
    <xf numFmtId="0" fontId="0" fillId="0" borderId="71" xfId="0" applyFont="1" applyBorder="1" applyAlignment="1" applyProtection="1">
      <alignment horizontal="center"/>
      <protection hidden="1"/>
    </xf>
    <xf numFmtId="0" fontId="0" fillId="0" borderId="65" xfId="0" applyFont="1" applyFill="1" applyBorder="1" applyAlignment="1" applyProtection="1">
      <alignment horizontal="center"/>
      <protection hidden="1"/>
    </xf>
    <xf numFmtId="0" fontId="0" fillId="0" borderId="72" xfId="0" applyFont="1" applyFill="1" applyBorder="1" applyAlignment="1" applyProtection="1">
      <alignment horizontal="center"/>
      <protection hidden="1"/>
    </xf>
    <xf numFmtId="0" fontId="0" fillId="0" borderId="26" xfId="0" applyFont="1" applyFill="1" applyBorder="1" applyAlignment="1" applyProtection="1">
      <alignment horizontal="center"/>
      <protection hidden="1"/>
    </xf>
    <xf numFmtId="0" fontId="0" fillId="0" borderId="73" xfId="0" applyFont="1" applyFill="1" applyBorder="1" applyAlignment="1" applyProtection="1">
      <alignment horizontal="center"/>
      <protection hidden="1"/>
    </xf>
    <xf numFmtId="0" fontId="0" fillId="0" borderId="39" xfId="0" applyFont="1" applyFill="1" applyBorder="1" applyAlignment="1" applyProtection="1">
      <alignment horizontal="center"/>
      <protection hidden="1"/>
    </xf>
    <xf numFmtId="0" fontId="7" fillId="6" borderId="39" xfId="0" applyFont="1" applyFill="1" applyBorder="1" applyAlignment="1" applyProtection="1">
      <alignment horizontal="center"/>
      <protection hidden="1"/>
    </xf>
    <xf numFmtId="0" fontId="0" fillId="0" borderId="39" xfId="0" applyFont="1" applyFill="1" applyBorder="1" applyAlignment="1" applyProtection="1">
      <alignment horizontal="center"/>
      <protection hidden="1"/>
    </xf>
    <xf numFmtId="0" fontId="8" fillId="0" borderId="74" xfId="0" applyFont="1" applyFill="1" applyBorder="1" applyAlignment="1" applyProtection="1">
      <alignment horizontal="center"/>
      <protection hidden="1"/>
    </xf>
    <xf numFmtId="0" fontId="2" fillId="19" borderId="12" xfId="0" applyFont="1" applyFill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/>
      <protection hidden="1"/>
    </xf>
    <xf numFmtId="0" fontId="2" fillId="17" borderId="38" xfId="0" applyFont="1" applyFill="1" applyBorder="1" applyAlignment="1" applyProtection="1">
      <alignment horizontal="center"/>
      <protection hidden="1"/>
    </xf>
    <xf numFmtId="0" fontId="0" fillId="6" borderId="39" xfId="0" applyFont="1" applyFill="1" applyBorder="1" applyAlignment="1" applyProtection="1">
      <alignment horizontal="center"/>
      <protection hidden="1"/>
    </xf>
    <xf numFmtId="0" fontId="0" fillId="6" borderId="38" xfId="0" applyFont="1" applyFill="1" applyBorder="1" applyAlignment="1" applyProtection="1">
      <alignment horizontal="center"/>
      <protection hidden="1"/>
    </xf>
    <xf numFmtId="9" fontId="0" fillId="0" borderId="38" xfId="0" applyNumberFormat="1" applyFont="1" applyFill="1" applyBorder="1" applyAlignment="1" applyProtection="1">
      <alignment horizontal="center"/>
      <protection hidden="1"/>
    </xf>
    <xf numFmtId="0" fontId="0" fillId="6" borderId="38" xfId="0" applyFont="1" applyFill="1" applyBorder="1" applyAlignment="1" applyProtection="1">
      <alignment horizontal="center" vertical="center"/>
      <protection hidden="1"/>
    </xf>
    <xf numFmtId="9" fontId="0" fillId="0" borderId="12" xfId="0" applyNumberFormat="1" applyFont="1" applyFill="1" applyBorder="1" applyAlignment="1" applyProtection="1">
      <alignment horizontal="center"/>
      <protection hidden="1"/>
    </xf>
    <xf numFmtId="49" fontId="2" fillId="0" borderId="27" xfId="0" applyNumberFormat="1" applyFont="1" applyFill="1" applyBorder="1" applyAlignment="1" applyProtection="1">
      <alignment horizontal="center"/>
      <protection hidden="1"/>
    </xf>
    <xf numFmtId="0" fontId="2" fillId="0" borderId="66" xfId="0" applyFont="1" applyFill="1" applyBorder="1" applyAlignment="1" applyProtection="1">
      <alignment horizontal="center"/>
      <protection hidden="1"/>
    </xf>
    <xf numFmtId="1" fontId="2" fillId="0" borderId="75" xfId="0" applyNumberFormat="1" applyFont="1" applyFill="1" applyBorder="1" applyAlignment="1" applyProtection="1">
      <alignment horizontal="center"/>
      <protection hidden="1"/>
    </xf>
    <xf numFmtId="0" fontId="2" fillId="0" borderId="37" xfId="0" applyFont="1" applyFill="1" applyBorder="1" applyAlignment="1" applyProtection="1">
      <alignment horizontal="center"/>
      <protection hidden="1"/>
    </xf>
    <xf numFmtId="1" fontId="2" fillId="0" borderId="13" xfId="0" applyNumberFormat="1" applyFont="1" applyFill="1" applyBorder="1" applyAlignment="1" applyProtection="1">
      <alignment horizont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1" fontId="2" fillId="0" borderId="13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0" fontId="0" fillId="6" borderId="27" xfId="0" applyFont="1" applyFill="1" applyBorder="1" applyAlignment="1" applyProtection="1">
      <alignment horizontal="center"/>
      <protection hidden="1"/>
    </xf>
    <xf numFmtId="0" fontId="0" fillId="6" borderId="56" xfId="0" applyFont="1" applyFill="1" applyBorder="1" applyAlignment="1" applyProtection="1">
      <alignment horizontal="center" vertical="center"/>
      <protection hidden="1"/>
    </xf>
    <xf numFmtId="0" fontId="0" fillId="19" borderId="16" xfId="0" applyFont="1" applyFill="1" applyBorder="1" applyAlignment="1" applyProtection="1">
      <alignment horizontal="center"/>
      <protection hidden="1"/>
    </xf>
    <xf numFmtId="0" fontId="0" fillId="19" borderId="61" xfId="0" applyFont="1" applyFill="1" applyBorder="1" applyAlignment="1" applyProtection="1">
      <alignment horizontal="center"/>
      <protection hidden="1"/>
    </xf>
    <xf numFmtId="0" fontId="0" fillId="10" borderId="61" xfId="0" applyFont="1" applyFill="1" applyBorder="1" applyAlignment="1" applyProtection="1">
      <alignment horizontal="center"/>
      <protection hidden="1"/>
    </xf>
    <xf numFmtId="0" fontId="0" fillId="10" borderId="11" xfId="0" applyFont="1" applyFill="1" applyBorder="1" applyAlignment="1" applyProtection="1">
      <alignment horizontal="center"/>
      <protection hidden="1"/>
    </xf>
    <xf numFmtId="1" fontId="6" fillId="5" borderId="28" xfId="0" applyNumberFormat="1" applyFont="1" applyFill="1" applyBorder="1" applyAlignment="1" applyProtection="1">
      <alignment horizontal="center"/>
      <protection hidden="1"/>
    </xf>
    <xf numFmtId="0" fontId="2" fillId="17" borderId="14" xfId="0" applyFont="1" applyFill="1" applyBorder="1" applyAlignment="1" applyProtection="1">
      <alignment horizontal="center"/>
      <protection hidden="1"/>
    </xf>
    <xf numFmtId="0" fontId="2" fillId="17" borderId="11" xfId="0" applyFont="1" applyFill="1" applyBorder="1" applyAlignment="1" applyProtection="1">
      <alignment horizontal="center"/>
      <protection hidden="1"/>
    </xf>
    <xf numFmtId="0" fontId="2" fillId="17" borderId="38" xfId="0" applyFont="1" applyFill="1" applyBorder="1" applyAlignment="1" applyProtection="1">
      <alignment horizontal="center"/>
      <protection hidden="1"/>
    </xf>
    <xf numFmtId="0" fontId="0" fillId="6" borderId="14" xfId="0" applyFont="1" applyFill="1" applyBorder="1" applyAlignment="1" applyProtection="1">
      <alignment horizontal="center" vertical="center"/>
      <protection hidden="1"/>
    </xf>
    <xf numFmtId="1" fontId="6" fillId="5" borderId="40" xfId="0" applyNumberFormat="1" applyFont="1" applyFill="1" applyBorder="1" applyAlignment="1" applyProtection="1">
      <alignment horizontal="center"/>
      <protection hidden="1"/>
    </xf>
    <xf numFmtId="0" fontId="2" fillId="0" borderId="57" xfId="0" applyFont="1" applyFill="1" applyBorder="1" applyAlignment="1" applyProtection="1">
      <alignment horizontal="center" vertical="center"/>
      <protection hidden="1"/>
    </xf>
    <xf numFmtId="0" fontId="0" fillId="19" borderId="38" xfId="0" applyFont="1" applyFill="1" applyBorder="1" applyAlignment="1" applyProtection="1">
      <alignment horizontal="center"/>
      <protection hidden="1"/>
    </xf>
    <xf numFmtId="0" fontId="0" fillId="0" borderId="76" xfId="0" applyFont="1" applyBorder="1" applyAlignment="1" applyProtection="1">
      <alignment horizontal="center"/>
      <protection hidden="1"/>
    </xf>
    <xf numFmtId="0" fontId="0" fillId="17" borderId="38" xfId="0" applyFont="1" applyFill="1" applyBorder="1" applyAlignment="1" applyProtection="1">
      <alignment horizontal="center"/>
      <protection hidden="1"/>
    </xf>
    <xf numFmtId="0" fontId="0" fillId="17" borderId="27" xfId="0" applyFont="1" applyFill="1" applyBorder="1" applyAlignment="1" applyProtection="1">
      <alignment horizontal="center"/>
      <protection hidden="1"/>
    </xf>
    <xf numFmtId="0" fontId="0" fillId="17" borderId="77" xfId="0" applyFont="1" applyFill="1" applyBorder="1" applyAlignment="1" applyProtection="1">
      <alignment horizontal="center"/>
      <protection hidden="1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left" wrapText="1"/>
    </xf>
    <xf numFmtId="0" fontId="6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9" fillId="0" borderId="0" xfId="0" applyFont="1" applyFill="1" applyAlignment="1">
      <alignment/>
    </xf>
    <xf numFmtId="0" fontId="2" fillId="0" borderId="12" xfId="0" applyFont="1" applyFill="1" applyBorder="1" applyAlignment="1" applyProtection="1">
      <alignment horizontal="center"/>
      <protection hidden="1"/>
    </xf>
    <xf numFmtId="0" fontId="2" fillId="0" borderId="15" xfId="0" applyFont="1" applyFill="1" applyBorder="1" applyAlignment="1" applyProtection="1">
      <alignment horizontal="center"/>
      <protection hidden="1"/>
    </xf>
    <xf numFmtId="0" fontId="2" fillId="0" borderId="14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38" xfId="0" applyFont="1" applyFill="1" applyBorder="1" applyAlignment="1" applyProtection="1">
      <alignment horizontal="center"/>
      <protection hidden="1"/>
    </xf>
    <xf numFmtId="0" fontId="0" fillId="17" borderId="12" xfId="0" applyFont="1" applyFill="1" applyBorder="1" applyAlignment="1" applyProtection="1">
      <alignment horizontal="center"/>
      <protection hidden="1"/>
    </xf>
    <xf numFmtId="1" fontId="2" fillId="0" borderId="78" xfId="0" applyNumberFormat="1" applyFont="1" applyFill="1" applyBorder="1" applyAlignment="1" applyProtection="1">
      <alignment horizontal="center" vertical="center"/>
      <protection hidden="1"/>
    </xf>
    <xf numFmtId="1" fontId="0" fillId="5" borderId="7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3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0" fillId="0" borderId="80" xfId="0" applyFont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2" fillId="16" borderId="31" xfId="0" applyFont="1" applyFill="1" applyBorder="1" applyAlignment="1" applyProtection="1">
      <alignment horizontal="center" vertical="center" shrinkToFit="1"/>
      <protection hidden="1"/>
    </xf>
    <xf numFmtId="0" fontId="2" fillId="16" borderId="52" xfId="0" applyFont="1" applyFill="1" applyBorder="1" applyAlignment="1" applyProtection="1">
      <alignment horizontal="center" vertical="center" shrinkToFit="1"/>
      <protection hidden="1"/>
    </xf>
    <xf numFmtId="0" fontId="0" fillId="0" borderId="81" xfId="0" applyFont="1" applyBorder="1" applyAlignment="1" applyProtection="1">
      <alignment horizontal="center"/>
      <protection hidden="1"/>
    </xf>
    <xf numFmtId="0" fontId="0" fillId="0" borderId="69" xfId="0" applyFont="1" applyBorder="1" applyAlignment="1" applyProtection="1">
      <alignment horizontal="center"/>
      <protection hidden="1"/>
    </xf>
    <xf numFmtId="0" fontId="12" fillId="0" borderId="33" xfId="0" applyFont="1" applyFill="1" applyBorder="1" applyAlignment="1" applyProtection="1">
      <alignment horizontal="center" vertical="center" textRotation="90" wrapText="1"/>
      <protection hidden="1"/>
    </xf>
    <xf numFmtId="0" fontId="12" fillId="0" borderId="82" xfId="0" applyFont="1" applyFill="1" applyBorder="1" applyAlignment="1" applyProtection="1">
      <alignment horizontal="center" vertical="center" textRotation="90" wrapText="1"/>
      <protection hidden="1"/>
    </xf>
    <xf numFmtId="0" fontId="12" fillId="0" borderId="0" xfId="0" applyFont="1" applyFill="1" applyBorder="1" applyAlignment="1" applyProtection="1">
      <alignment horizontal="center" vertical="center" textRotation="90" wrapText="1"/>
      <protection hidden="1"/>
    </xf>
    <xf numFmtId="0" fontId="12" fillId="0" borderId="10" xfId="0" applyFont="1" applyFill="1" applyBorder="1" applyAlignment="1" applyProtection="1">
      <alignment horizontal="center" vertical="center" textRotation="90" wrapText="1"/>
      <protection hidden="1"/>
    </xf>
    <xf numFmtId="0" fontId="12" fillId="0" borderId="18" xfId="0" applyFont="1" applyFill="1" applyBorder="1" applyAlignment="1" applyProtection="1">
      <alignment horizontal="center" vertical="center" textRotation="90" wrapText="1"/>
      <protection hidden="1"/>
    </xf>
    <xf numFmtId="0" fontId="12" fillId="0" borderId="83" xfId="0" applyFont="1" applyFill="1" applyBorder="1" applyAlignment="1" applyProtection="1">
      <alignment horizontal="center" vertical="center" textRotation="90" wrapText="1"/>
      <protection hidden="1"/>
    </xf>
    <xf numFmtId="0" fontId="0" fillId="0" borderId="84" xfId="0" applyFont="1" applyBorder="1" applyAlignment="1" applyProtection="1">
      <alignment horizontal="center"/>
      <protection hidden="1"/>
    </xf>
    <xf numFmtId="0" fontId="0" fillId="0" borderId="55" xfId="0" applyFont="1" applyBorder="1" applyAlignment="1" applyProtection="1">
      <alignment horizontal="center"/>
      <protection hidden="1"/>
    </xf>
    <xf numFmtId="1" fontId="6" fillId="0" borderId="85" xfId="0" applyNumberFormat="1" applyFont="1" applyFill="1" applyBorder="1" applyAlignment="1" applyProtection="1">
      <alignment horizontal="center" vertical="center"/>
      <protection hidden="1"/>
    </xf>
    <xf numFmtId="1" fontId="14" fillId="5" borderId="64" xfId="0" applyNumberFormat="1" applyFont="1" applyFill="1" applyBorder="1" applyAlignment="1" applyProtection="1">
      <alignment horizontal="center" vertical="center" wrapText="1"/>
      <protection hidden="1"/>
    </xf>
    <xf numFmtId="1" fontId="14" fillId="5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16" borderId="86" xfId="0" applyFont="1" applyFill="1" applyBorder="1" applyAlignment="1" applyProtection="1">
      <alignment horizontal="center" vertical="center" shrinkToFit="1"/>
      <protection hidden="1"/>
    </xf>
    <xf numFmtId="0" fontId="2" fillId="16" borderId="87" xfId="0" applyFont="1" applyFill="1" applyBorder="1" applyAlignment="1" applyProtection="1">
      <alignment horizontal="center" vertical="center" shrinkToFit="1"/>
      <protection hidden="1"/>
    </xf>
    <xf numFmtId="0" fontId="2" fillId="16" borderId="18" xfId="0" applyFont="1" applyFill="1" applyBorder="1" applyAlignment="1" applyProtection="1">
      <alignment horizontal="center" vertical="center" shrinkToFit="1"/>
      <protection hidden="1"/>
    </xf>
    <xf numFmtId="0" fontId="2" fillId="16" borderId="83" xfId="0" applyFont="1" applyFill="1" applyBorder="1" applyAlignment="1" applyProtection="1">
      <alignment horizontal="center" vertical="center" shrinkToFit="1"/>
      <protection hidden="1"/>
    </xf>
    <xf numFmtId="1" fontId="2" fillId="5" borderId="88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89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78" xfId="0" applyNumberFormat="1" applyFont="1" applyFill="1" applyBorder="1" applyAlignment="1" applyProtection="1">
      <alignment horizontal="center" vertical="center" wrapText="1"/>
      <protection hidden="1"/>
    </xf>
    <xf numFmtId="49" fontId="2" fillId="5" borderId="79" xfId="0" applyNumberFormat="1" applyFont="1" applyFill="1" applyBorder="1" applyAlignment="1" applyProtection="1">
      <alignment horizontal="center" vertical="center" wrapText="1"/>
      <protection hidden="1"/>
    </xf>
    <xf numFmtId="49" fontId="2" fillId="5" borderId="64" xfId="0" applyNumberFormat="1" applyFont="1" applyFill="1" applyBorder="1" applyAlignment="1" applyProtection="1">
      <alignment horizontal="center" vertical="center" wrapText="1"/>
      <protection hidden="1"/>
    </xf>
    <xf numFmtId="49" fontId="2" fillId="5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16" borderId="0" xfId="0" applyFont="1" applyFill="1" applyBorder="1" applyAlignment="1" applyProtection="1">
      <alignment horizontal="center" vertical="center"/>
      <protection hidden="1"/>
    </xf>
    <xf numFmtId="0" fontId="2" fillId="16" borderId="31" xfId="0" applyFont="1" applyFill="1" applyBorder="1" applyAlignment="1" applyProtection="1">
      <alignment horizontal="center" vertical="center"/>
      <protection hidden="1"/>
    </xf>
    <xf numFmtId="0" fontId="2" fillId="16" borderId="0" xfId="0" applyFont="1" applyFill="1" applyBorder="1" applyAlignment="1" applyProtection="1">
      <alignment horizontal="center" vertical="center" shrinkToFit="1"/>
      <protection hidden="1"/>
    </xf>
    <xf numFmtId="0" fontId="2" fillId="16" borderId="10" xfId="0" applyFont="1" applyFill="1" applyBorder="1" applyAlignment="1" applyProtection="1">
      <alignment horizontal="center" vertical="center" shrinkToFit="1"/>
      <protection hidden="1"/>
    </xf>
    <xf numFmtId="1" fontId="2" fillId="0" borderId="56" xfId="0" applyNumberFormat="1" applyFont="1" applyFill="1" applyBorder="1" applyAlignment="1" applyProtection="1">
      <alignment horizontal="center"/>
      <protection hidden="1"/>
    </xf>
    <xf numFmtId="1" fontId="2" fillId="0" borderId="41" xfId="0" applyNumberFormat="1" applyFont="1" applyFill="1" applyBorder="1" applyAlignment="1" applyProtection="1">
      <alignment horizontal="center"/>
      <protection hidden="1"/>
    </xf>
    <xf numFmtId="0" fontId="2" fillId="16" borderId="86" xfId="0" applyFont="1" applyFill="1" applyBorder="1" applyAlignment="1" applyProtection="1">
      <alignment horizontal="center" vertical="center"/>
      <protection hidden="1"/>
    </xf>
    <xf numFmtId="0" fontId="2" fillId="16" borderId="18" xfId="0" applyFont="1" applyFill="1" applyBorder="1" applyAlignment="1" applyProtection="1">
      <alignment horizontal="center" vertical="center"/>
      <protection hidden="1"/>
    </xf>
    <xf numFmtId="1" fontId="2" fillId="5" borderId="66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45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67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83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90" xfId="0" applyNumberFormat="1" applyFont="1" applyFill="1" applyBorder="1" applyAlignment="1" applyProtection="1">
      <alignment horizontal="center" vertical="center"/>
      <protection hidden="1"/>
    </xf>
    <xf numFmtId="1" fontId="2" fillId="0" borderId="46" xfId="0" applyNumberFormat="1" applyFont="1" applyFill="1" applyBorder="1" applyAlignment="1" applyProtection="1">
      <alignment horizontal="center" vertical="center"/>
      <protection hidden="1"/>
    </xf>
    <xf numFmtId="1" fontId="6" fillId="0" borderId="40" xfId="0" applyNumberFormat="1" applyFont="1" applyFill="1" applyBorder="1" applyAlignment="1" applyProtection="1">
      <alignment horizontal="center" vertical="center"/>
      <protection hidden="1"/>
    </xf>
    <xf numFmtId="1" fontId="6" fillId="0" borderId="41" xfId="0" applyNumberFormat="1" applyFont="1" applyFill="1" applyBorder="1" applyAlignment="1" applyProtection="1">
      <alignment horizontal="center" vertical="center"/>
      <protection hidden="1"/>
    </xf>
    <xf numFmtId="0" fontId="2" fillId="5" borderId="34" xfId="0" applyFont="1" applyFill="1" applyBorder="1" applyAlignment="1" applyProtection="1">
      <alignment horizontal="center" vertical="center" wrapText="1"/>
      <protection hidden="1"/>
    </xf>
    <xf numFmtId="0" fontId="0" fillId="5" borderId="45" xfId="0" applyFill="1" applyBorder="1" applyAlignment="1" applyProtection="1">
      <alignment horizontal="center" vertical="center" wrapText="1"/>
      <protection hidden="1"/>
    </xf>
    <xf numFmtId="0" fontId="0" fillId="5" borderId="18" xfId="0" applyFill="1" applyBorder="1" applyAlignment="1" applyProtection="1">
      <alignment horizontal="center" vertical="center" wrapText="1"/>
      <protection hidden="1"/>
    </xf>
    <xf numFmtId="0" fontId="0" fillId="5" borderId="83" xfId="0" applyFill="1" applyBorder="1" applyAlignment="1" applyProtection="1">
      <alignment horizontal="center" vertical="center" wrapText="1"/>
      <protection hidden="1"/>
    </xf>
    <xf numFmtId="1" fontId="2" fillId="0" borderId="90" xfId="0" applyNumberFormat="1" applyFont="1" applyFill="1" applyBorder="1" applyAlignment="1" applyProtection="1">
      <alignment horizontal="center"/>
      <protection hidden="1"/>
    </xf>
    <xf numFmtId="1" fontId="2" fillId="0" borderId="46" xfId="0" applyNumberFormat="1" applyFont="1" applyFill="1" applyBorder="1" applyAlignment="1" applyProtection="1">
      <alignment horizontal="center"/>
      <protection hidden="1"/>
    </xf>
    <xf numFmtId="0" fontId="2" fillId="5" borderId="89" xfId="0" applyFont="1" applyFill="1" applyBorder="1" applyAlignment="1" applyProtection="1">
      <alignment horizontal="center" vertical="center" wrapText="1"/>
      <protection hidden="1"/>
    </xf>
    <xf numFmtId="0" fontId="2" fillId="5" borderId="78" xfId="0" applyFont="1" applyFill="1" applyBorder="1" applyAlignment="1" applyProtection="1">
      <alignment horizontal="center" vertical="center" wrapText="1"/>
      <protection hidden="1"/>
    </xf>
    <xf numFmtId="0" fontId="2" fillId="5" borderId="79" xfId="0" applyFont="1" applyFill="1" applyBorder="1" applyAlignment="1" applyProtection="1">
      <alignment horizontal="center" vertical="center" wrapText="1"/>
      <protection hidden="1"/>
    </xf>
    <xf numFmtId="0" fontId="2" fillId="5" borderId="64" xfId="0" applyFont="1" applyFill="1" applyBorder="1" applyAlignment="1" applyProtection="1">
      <alignment horizontal="center" vertical="center" wrapText="1"/>
      <protection hidden="1"/>
    </xf>
    <xf numFmtId="0" fontId="2" fillId="5" borderId="42" xfId="0" applyFont="1" applyFill="1" applyBorder="1" applyAlignment="1" applyProtection="1">
      <alignment horizontal="center" vertical="center" wrapText="1"/>
      <protection hidden="1"/>
    </xf>
    <xf numFmtId="0" fontId="2" fillId="5" borderId="66" xfId="0" applyFont="1" applyFill="1" applyBorder="1" applyAlignment="1" applyProtection="1">
      <alignment horizontal="center" vertical="center"/>
      <protection hidden="1"/>
    </xf>
    <xf numFmtId="0" fontId="2" fillId="5" borderId="34" xfId="0" applyFont="1" applyFill="1" applyBorder="1" applyAlignment="1" applyProtection="1">
      <alignment horizontal="center" vertical="center"/>
      <protection hidden="1"/>
    </xf>
    <xf numFmtId="0" fontId="2" fillId="5" borderId="67" xfId="0" applyFont="1" applyFill="1" applyBorder="1" applyAlignment="1" applyProtection="1">
      <alignment horizontal="center" vertical="center"/>
      <protection hidden="1"/>
    </xf>
    <xf numFmtId="0" fontId="2" fillId="5" borderId="18" xfId="0" applyFont="1" applyFill="1" applyBorder="1" applyAlignment="1" applyProtection="1">
      <alignment horizontal="center" vertical="center"/>
      <protection hidden="1"/>
    </xf>
    <xf numFmtId="0" fontId="2" fillId="5" borderId="45" xfId="0" applyFont="1" applyFill="1" applyBorder="1" applyAlignment="1" applyProtection="1">
      <alignment horizontal="center" vertical="center"/>
      <protection hidden="1"/>
    </xf>
    <xf numFmtId="0" fontId="2" fillId="5" borderId="83" xfId="0" applyFont="1" applyFill="1" applyBorder="1" applyAlignment="1" applyProtection="1">
      <alignment horizontal="center" vertical="center"/>
      <protection hidden="1"/>
    </xf>
    <xf numFmtId="0" fontId="0" fillId="5" borderId="67" xfId="0" applyFill="1" applyBorder="1" applyAlignment="1" applyProtection="1">
      <alignment horizontal="center" vertical="center" wrapText="1"/>
      <protection hidden="1"/>
    </xf>
    <xf numFmtId="1" fontId="6" fillId="0" borderId="46" xfId="0" applyNumberFormat="1" applyFont="1" applyFill="1" applyBorder="1" applyAlignment="1" applyProtection="1">
      <alignment horizontal="center" vertical="center"/>
      <protection hidden="1"/>
    </xf>
    <xf numFmtId="49" fontId="6" fillId="5" borderId="79" xfId="0" applyNumberFormat="1" applyFont="1" applyFill="1" applyBorder="1" applyAlignment="1" applyProtection="1">
      <alignment horizontal="center" vertical="center" wrapText="1"/>
      <protection hidden="1"/>
    </xf>
    <xf numFmtId="49" fontId="6" fillId="5" borderId="64" xfId="0" applyNumberFormat="1" applyFont="1" applyFill="1" applyBorder="1" applyAlignment="1" applyProtection="1">
      <alignment horizontal="center" vertical="center" wrapText="1"/>
      <protection hidden="1"/>
    </xf>
    <xf numFmtId="49" fontId="6" fillId="5" borderId="42" xfId="0" applyNumberFormat="1" applyFont="1" applyFill="1" applyBorder="1" applyAlignment="1" applyProtection="1">
      <alignment horizontal="center" vertical="center" wrapText="1"/>
      <protection hidden="1"/>
    </xf>
    <xf numFmtId="0" fontId="57" fillId="5" borderId="91" xfId="0" applyFont="1" applyFill="1" applyBorder="1" applyAlignment="1" applyProtection="1">
      <alignment horizontal="center" vertical="center"/>
      <protection hidden="1"/>
    </xf>
    <xf numFmtId="0" fontId="57" fillId="5" borderId="18" xfId="0" applyFont="1" applyFill="1" applyBorder="1" applyAlignment="1" applyProtection="1">
      <alignment horizontal="center" vertical="center"/>
      <protection hidden="1"/>
    </xf>
    <xf numFmtId="0" fontId="57" fillId="5" borderId="83" xfId="0" applyFont="1" applyFill="1" applyBorder="1" applyAlignment="1" applyProtection="1">
      <alignment horizontal="center" vertical="center"/>
      <protection hidden="1"/>
    </xf>
    <xf numFmtId="0" fontId="12" fillId="5" borderId="49" xfId="0" applyFont="1" applyFill="1" applyBorder="1" applyAlignment="1" applyProtection="1">
      <alignment horizontal="center" vertical="center"/>
      <protection hidden="1"/>
    </xf>
    <xf numFmtId="0" fontId="12" fillId="5" borderId="10" xfId="0" applyFont="1" applyFill="1" applyBorder="1" applyAlignment="1" applyProtection="1">
      <alignment horizontal="center" vertical="center"/>
      <protection hidden="1"/>
    </xf>
    <xf numFmtId="0" fontId="12" fillId="5" borderId="88" xfId="0" applyFont="1" applyFill="1" applyBorder="1" applyAlignment="1" applyProtection="1">
      <alignment horizontal="center" vertical="center"/>
      <protection hidden="1"/>
    </xf>
    <xf numFmtId="0" fontId="12" fillId="5" borderId="78" xfId="0" applyFont="1" applyFill="1" applyBorder="1" applyAlignment="1" applyProtection="1">
      <alignment horizontal="center" vertical="center"/>
      <protection hidden="1"/>
    </xf>
    <xf numFmtId="1" fontId="6" fillId="0" borderId="68" xfId="0" applyNumberFormat="1" applyFont="1" applyFill="1" applyBorder="1" applyAlignment="1" applyProtection="1">
      <alignment horizontal="center" vertical="center"/>
      <protection hidden="1"/>
    </xf>
    <xf numFmtId="1" fontId="6" fillId="0" borderId="42" xfId="0" applyNumberFormat="1" applyFont="1" applyFill="1" applyBorder="1" applyAlignment="1" applyProtection="1">
      <alignment horizontal="center" vertical="center"/>
      <protection hidden="1"/>
    </xf>
    <xf numFmtId="0" fontId="57" fillId="5" borderId="91" xfId="0" applyFont="1" applyFill="1" applyBorder="1" applyAlignment="1" applyProtection="1">
      <alignment horizontal="center" vertical="center"/>
      <protection hidden="1"/>
    </xf>
    <xf numFmtId="0" fontId="57" fillId="5" borderId="18" xfId="0" applyFont="1" applyFill="1" applyBorder="1" applyAlignment="1" applyProtection="1">
      <alignment horizontal="center" vertical="center"/>
      <protection hidden="1"/>
    </xf>
    <xf numFmtId="0" fontId="57" fillId="5" borderId="83" xfId="0" applyFont="1" applyFill="1" applyBorder="1" applyAlignment="1" applyProtection="1">
      <alignment horizontal="center" vertical="center"/>
      <protection hidden="1"/>
    </xf>
    <xf numFmtId="1" fontId="0" fillId="5" borderId="64" xfId="0" applyNumberFormat="1" applyFont="1" applyFill="1" applyBorder="1" applyAlignment="1" applyProtection="1">
      <alignment horizontal="center" vertical="center" wrapText="1"/>
      <protection hidden="1"/>
    </xf>
    <xf numFmtId="1" fontId="0" fillId="5" borderId="42" xfId="0" applyNumberFormat="1" applyFont="1" applyFill="1" applyBorder="1" applyAlignment="1" applyProtection="1">
      <alignment horizontal="center" vertical="center" wrapText="1"/>
      <protection hidden="1"/>
    </xf>
    <xf numFmtId="0" fontId="58" fillId="5" borderId="18" xfId="0" applyFont="1" applyFill="1" applyBorder="1" applyAlignment="1" applyProtection="1">
      <alignment horizontal="center" vertical="center"/>
      <protection hidden="1"/>
    </xf>
    <xf numFmtId="0" fontId="58" fillId="5" borderId="83" xfId="0" applyFont="1" applyFill="1" applyBorder="1" applyAlignment="1" applyProtection="1">
      <alignment horizontal="center" vertical="center"/>
      <protection hidden="1"/>
    </xf>
    <xf numFmtId="0" fontId="2" fillId="16" borderId="31" xfId="0" applyFont="1" applyFill="1" applyBorder="1" applyAlignment="1" applyProtection="1">
      <alignment horizontal="center" vertical="center" shrinkToFit="1"/>
      <protection locked="0"/>
    </xf>
    <xf numFmtId="0" fontId="2" fillId="16" borderId="52" xfId="0" applyFont="1" applyFill="1" applyBorder="1" applyAlignment="1" applyProtection="1">
      <alignment horizontal="center" vertical="center" shrinkToFit="1"/>
      <protection locked="0"/>
    </xf>
    <xf numFmtId="0" fontId="2" fillId="16" borderId="92" xfId="0" applyFont="1" applyFill="1" applyBorder="1" applyAlignment="1" applyProtection="1">
      <alignment horizontal="center" shrinkToFit="1"/>
      <protection locked="0"/>
    </xf>
    <xf numFmtId="0" fontId="2" fillId="16" borderId="93" xfId="0" applyFont="1" applyFill="1" applyBorder="1" applyAlignment="1" applyProtection="1">
      <alignment horizontal="center" shrinkToFi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4">
    <dxf>
      <font>
        <strike val="0"/>
      </font>
      <fill>
        <patternFill>
          <bgColor rgb="FFFFCC00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ont>
        <b/>
        <i val="0"/>
        <color auto="1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ont>
        <strike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/>
        <color indexed="9"/>
      </font>
    </dxf>
    <dxf>
      <font>
        <color indexed="9"/>
      </font>
    </dxf>
    <dxf>
      <font>
        <color indexed="22"/>
      </font>
    </dxf>
    <dxf>
      <font>
        <b/>
        <i val="0"/>
        <color auto="1"/>
      </font>
      <fill>
        <patternFill>
          <bgColor indexed="5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strike val="0"/>
      </font>
      <fill>
        <patternFill>
          <bgColor rgb="FFFFCC00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/>
        <color indexed="9"/>
      </font>
      <fill>
        <patternFill>
          <bgColor indexed="10"/>
        </patternFill>
      </fill>
    </dxf>
    <dxf/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/>
        <i val="0"/>
        <color rgb="FFE6E6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E64C"/>
      <rgbColor rgb="00FF00FF"/>
      <rgbColor rgb="005FFFBE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A5FFFF"/>
      <rgbColor rgb="0099FF99"/>
      <rgbColor rgb="00FFFF99"/>
      <rgbColor rgb="0099CCFF"/>
      <rgbColor rgb="00FF99CC"/>
      <rgbColor rgb="00CC99FF"/>
      <rgbColor rgb="00FFCC99"/>
      <rgbColor rgb="003366FF"/>
      <rgbColor rgb="000099FF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E6E64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'Encodage réponses Es'!#REF!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18221781"/>
        <c:axId val="29778302"/>
      </c:barChart>
      <c:catAx>
        <c:axId val="18221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78302"/>
        <c:crosses val="autoZero"/>
        <c:auto val="1"/>
        <c:lblOffset val="100"/>
        <c:tickLblSkip val="1"/>
        <c:noMultiLvlLbl val="0"/>
      </c:catAx>
      <c:valAx>
        <c:axId val="29778302"/>
        <c:scaling>
          <c:orientation val="minMax"/>
        </c:scaling>
        <c:axPos val="b"/>
        <c:delete val="1"/>
        <c:majorTickMark val="out"/>
        <c:minorTickMark val="none"/>
        <c:tickLblPos val="none"/>
        <c:crossAx val="18221781"/>
        <c:crossesAt val="1"/>
        <c:crossBetween val="between"/>
        <c:dispUnits/>
      </c:valAx>
      <c:spPr>
        <a:solidFill>
          <a:srgbClr val="E6E64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41340607"/>
        <c:axId val="36521144"/>
      </c:barChart>
      <c:catAx>
        <c:axId val="41340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21144"/>
        <c:crosses val="autoZero"/>
        <c:auto val="1"/>
        <c:lblOffset val="100"/>
        <c:tickLblSkip val="1"/>
        <c:noMultiLvlLbl val="0"/>
      </c:catAx>
      <c:valAx>
        <c:axId val="365211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34060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"/>
          <c:y val="0.06275"/>
          <c:w val="0.09"/>
          <c:h val="0.8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60254841"/>
        <c:axId val="5422658"/>
      </c:barChart>
      <c:catAx>
        <c:axId val="602548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2658"/>
        <c:crosses val="autoZero"/>
        <c:auto val="1"/>
        <c:lblOffset val="100"/>
        <c:tickLblSkip val="1"/>
        <c:noMultiLvlLbl val="0"/>
      </c:catAx>
      <c:valAx>
        <c:axId val="54226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25484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48803923"/>
        <c:axId val="36582124"/>
      </c:barChart>
      <c:catAx>
        <c:axId val="48803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82124"/>
        <c:crosses val="autoZero"/>
        <c:auto val="1"/>
        <c:lblOffset val="100"/>
        <c:tickLblSkip val="1"/>
        <c:noMultiLvlLbl val="0"/>
      </c:catAx>
      <c:valAx>
        <c:axId val="365821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803923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60803661"/>
        <c:axId val="10362038"/>
      </c:barChart>
      <c:catAx>
        <c:axId val="60803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62038"/>
        <c:crosses val="autoZero"/>
        <c:auto val="1"/>
        <c:lblOffset val="100"/>
        <c:tickLblSkip val="1"/>
        <c:noMultiLvlLbl val="0"/>
      </c:catAx>
      <c:valAx>
        <c:axId val="103620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80366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26149479"/>
        <c:axId val="34018720"/>
      </c:barChart>
      <c:catAx>
        <c:axId val="26149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18720"/>
        <c:crosses val="autoZero"/>
        <c:auto val="1"/>
        <c:lblOffset val="100"/>
        <c:tickLblSkip val="1"/>
        <c:noMultiLvlLbl val="0"/>
      </c:catAx>
      <c:valAx>
        <c:axId val="34018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14947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37733025"/>
        <c:axId val="4052906"/>
      </c:barChart>
      <c:catAx>
        <c:axId val="37733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2906"/>
        <c:crosses val="autoZero"/>
        <c:auto val="1"/>
        <c:lblOffset val="100"/>
        <c:tickLblSkip val="1"/>
        <c:noMultiLvlLbl val="0"/>
      </c:catAx>
      <c:valAx>
        <c:axId val="40529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73302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36476155"/>
        <c:axId val="59849940"/>
      </c:barChart>
      <c:catAx>
        <c:axId val="36476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49940"/>
        <c:crosses val="autoZero"/>
        <c:auto val="1"/>
        <c:lblOffset val="100"/>
        <c:tickLblSkip val="1"/>
        <c:noMultiLvlLbl val="0"/>
      </c:catAx>
      <c:valAx>
        <c:axId val="598499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47615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1778549"/>
        <c:axId val="16006942"/>
      </c:barChart>
      <c:catAx>
        <c:axId val="1778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06942"/>
        <c:crosses val="autoZero"/>
        <c:auto val="1"/>
        <c:lblOffset val="100"/>
        <c:tickLblSkip val="1"/>
        <c:noMultiLvlLbl val="0"/>
      </c:catAx>
      <c:valAx>
        <c:axId val="160069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7854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9844751"/>
        <c:axId val="21493896"/>
      </c:barChart>
      <c:catAx>
        <c:axId val="9844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3896"/>
        <c:crosses val="autoZero"/>
        <c:auto val="1"/>
        <c:lblOffset val="100"/>
        <c:tickLblSkip val="1"/>
        <c:noMultiLvlLbl val="0"/>
      </c:catAx>
      <c:valAx>
        <c:axId val="21493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844751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59227337"/>
        <c:axId val="63283986"/>
      </c:barChart>
      <c:catAx>
        <c:axId val="59227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3986"/>
        <c:crosses val="autoZero"/>
        <c:auto val="1"/>
        <c:lblOffset val="100"/>
        <c:tickLblSkip val="1"/>
        <c:noMultiLvlLbl val="0"/>
      </c:catAx>
      <c:valAx>
        <c:axId val="63283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22733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'Encodage réponses Es'!#REF!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66678127"/>
        <c:axId val="63232232"/>
      </c:barChart>
      <c:catAx>
        <c:axId val="66678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32232"/>
        <c:crosses val="autoZero"/>
        <c:auto val="1"/>
        <c:lblOffset val="100"/>
        <c:tickLblSkip val="1"/>
        <c:noMultiLvlLbl val="0"/>
      </c:catAx>
      <c:valAx>
        <c:axId val="63232232"/>
        <c:scaling>
          <c:orientation val="minMax"/>
        </c:scaling>
        <c:axPos val="b"/>
        <c:delete val="1"/>
        <c:majorTickMark val="out"/>
        <c:minorTickMark val="none"/>
        <c:tickLblPos val="none"/>
        <c:crossAx val="66678127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Compétences!$CA$2</c:f>
              <c:strCache>
                <c:ptCount val="1"/>
                <c:pt idx="0">
                  <c:v>identifier et expliciter les hypothèses de lecture que l'on construit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Compétences!$CE$43:$CE$48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Compétences!$CF$43:$CF$48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30"/>
        <c:axId val="32684963"/>
        <c:axId val="25729212"/>
      </c:barChart>
      <c:catAx>
        <c:axId val="32684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9212"/>
        <c:crosses val="autoZero"/>
        <c:auto val="1"/>
        <c:lblOffset val="100"/>
        <c:tickLblSkip val="1"/>
        <c:noMultiLvlLbl val="0"/>
      </c:catAx>
      <c:valAx>
        <c:axId val="257292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684963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30236317"/>
        <c:axId val="3691398"/>
      </c:barChart>
      <c:catAx>
        <c:axId val="30236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1398"/>
        <c:crosses val="autoZero"/>
        <c:auto val="1"/>
        <c:lblOffset val="100"/>
        <c:tickLblSkip val="1"/>
        <c:noMultiLvlLbl val="0"/>
      </c:catAx>
      <c:valAx>
        <c:axId val="36913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23631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Compétences!$BU$2</c:f>
              <c:strCache>
                <c:ptCount val="1"/>
                <c:pt idx="0">
                  <c:v>Identifier l'énonciateur du texte et le point de vue qu'il adopte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Compétences!$BY$43:$BY$47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Compétences!$BZ$43:$BZ$47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30"/>
        <c:axId val="33222583"/>
        <c:axId val="30567792"/>
      </c:barChart>
      <c:catAx>
        <c:axId val="33222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67792"/>
        <c:crosses val="autoZero"/>
        <c:auto val="1"/>
        <c:lblOffset val="100"/>
        <c:tickLblSkip val="1"/>
        <c:noMultiLvlLbl val="0"/>
      </c:catAx>
      <c:valAx>
        <c:axId val="30567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222583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Compétences!$BQ$2</c:f>
              <c:strCache>
                <c:ptCount val="1"/>
                <c:pt idx="0">
                  <c:v>Distinguer :
. le réel de l'imaginaire
. Le fait de l'opinion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Compétences!$BS$43:$BS$46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Compétences!$BT$43:$BT$46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30"/>
        <c:axId val="6674673"/>
        <c:axId val="60072058"/>
      </c:barChart>
      <c:catAx>
        <c:axId val="6674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72058"/>
        <c:crosses val="autoZero"/>
        <c:auto val="1"/>
        <c:lblOffset val="100"/>
        <c:tickLblSkip val="1"/>
        <c:noMultiLvlLbl val="0"/>
      </c:catAx>
      <c:valAx>
        <c:axId val="600720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74673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3777611"/>
        <c:axId val="33998500"/>
      </c:barChart>
      <c:catAx>
        <c:axId val="3777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98500"/>
        <c:crosses val="autoZero"/>
        <c:auto val="1"/>
        <c:lblOffset val="100"/>
        <c:tickLblSkip val="1"/>
        <c:noMultiLvlLbl val="0"/>
      </c:catAx>
      <c:valAx>
        <c:axId val="33998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77611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025"/>
          <c:w val="0.98675"/>
          <c:h val="0.99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Compétences!$BN$2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Compétences!$BO$43:$BO$55</c:f>
              <c:strCache/>
            </c:strRef>
          </c:cat>
          <c:val>
            <c:numRef>
              <c:f>Compétences!$BP$43:$BP$55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30"/>
        <c:axId val="37551045"/>
        <c:axId val="2415086"/>
      </c:barChart>
      <c:catAx>
        <c:axId val="37551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5086"/>
        <c:crosses val="autoZero"/>
        <c:auto val="1"/>
        <c:lblOffset val="100"/>
        <c:tickLblSkip val="1"/>
        <c:noMultiLvlLbl val="0"/>
      </c:catAx>
      <c:valAx>
        <c:axId val="24150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551045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Compétences!$AN$2</c:f>
              <c:strCache>
                <c:ptCount val="1"/>
                <c:pt idx="0">
                  <c:v>Le sens inférentiel 
.  Identifier les endroits du texte qui requièrent une inférence, une interprétation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Compétences!$AS$43:$AS$48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Compétences!$AT$43:$AT$48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30"/>
        <c:axId val="21735775"/>
        <c:axId val="61404248"/>
      </c:barChart>
      <c:catAx>
        <c:axId val="21735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04248"/>
        <c:crosses val="autoZero"/>
        <c:auto val="1"/>
        <c:lblOffset val="100"/>
        <c:tickLblSkip val="1"/>
        <c:noMultiLvlLbl val="0"/>
      </c:catAx>
      <c:valAx>
        <c:axId val="614042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735775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Compétences!$AJ$2</c:f>
              <c:strCache>
                <c:ptCount val="1"/>
                <c:pt idx="0">
                  <c:v>Le sens inférentiel 
.  Prendre conscience que le sens littéral ne suffit pas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Compétences!$AL$43:$AL$46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Compétences!$AM$43:$AM$46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30"/>
        <c:axId val="15767321"/>
        <c:axId val="7688162"/>
      </c:barChart>
      <c:catAx>
        <c:axId val="157673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8162"/>
        <c:crosses val="autoZero"/>
        <c:auto val="1"/>
        <c:lblOffset val="100"/>
        <c:tickLblSkip val="1"/>
        <c:noMultiLvlLbl val="0"/>
      </c:catAx>
      <c:valAx>
        <c:axId val="76881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767321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04"/>
          <c:w val="0.9695"/>
          <c:h val="0.9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Compétences!$AG$2</c:f>
              <c:strCache>
                <c:ptCount val="1"/>
                <c:pt idx="0">
                  <c:v>Le sens littéral 
.  Hiérarchiser les informations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Compétences!$AH$43:$AH$44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Compétences!$AI$43:$AI$44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30"/>
        <c:axId val="2084595"/>
        <c:axId val="18761356"/>
      </c:barChart>
      <c:catAx>
        <c:axId val="2084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61356"/>
        <c:crosses val="autoZero"/>
        <c:auto val="1"/>
        <c:lblOffset val="100"/>
        <c:tickLblSkip val="1"/>
        <c:noMultiLvlLbl val="0"/>
      </c:catAx>
      <c:valAx>
        <c:axId val="18761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84595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D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34634477"/>
        <c:axId val="43274838"/>
      </c:barChart>
      <c:catAx>
        <c:axId val="34634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74838"/>
        <c:crosses val="autoZero"/>
        <c:auto val="1"/>
        <c:lblOffset val="100"/>
        <c:tickLblSkip val="1"/>
        <c:noMultiLvlLbl val="0"/>
      </c:catAx>
      <c:valAx>
        <c:axId val="432748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634477"/>
        <c:crossesAt val="1"/>
        <c:crossBetween val="between"/>
        <c:dispUnits/>
      </c:valAx>
      <c:spPr>
        <a:solidFill>
          <a:srgbClr val="00D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'Encodage réponses Es'!#REF!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32219177"/>
        <c:axId val="21537138"/>
      </c:barChart>
      <c:catAx>
        <c:axId val="322191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37138"/>
        <c:crosses val="autoZero"/>
        <c:auto val="1"/>
        <c:lblOffset val="100"/>
        <c:tickLblSkip val="1"/>
        <c:noMultiLvlLbl val="0"/>
      </c:catAx>
      <c:valAx>
        <c:axId val="21537138"/>
        <c:scaling>
          <c:orientation val="minMax"/>
        </c:scaling>
        <c:axPos val="b"/>
        <c:delete val="1"/>
        <c:majorTickMark val="out"/>
        <c:minorTickMark val="none"/>
        <c:tickLblPos val="none"/>
        <c:crossAx val="3221917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Compétences!$K$2</c:f>
              <c:strCache>
                <c:ptCount val="1"/>
                <c:pt idx="0">
                  <c:v>Le sens littéral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Compétences!$Q$43:$Q$49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Compétences!$R$43:$R$49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30"/>
        <c:axId val="53929223"/>
        <c:axId val="15600960"/>
      </c:barChart>
      <c:catAx>
        <c:axId val="53929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00960"/>
        <c:crosses val="autoZero"/>
        <c:auto val="1"/>
        <c:lblOffset val="100"/>
        <c:tickLblSkip val="1"/>
        <c:noMultiLvlLbl val="0"/>
      </c:catAx>
      <c:valAx>
        <c:axId val="156009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929223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"/>
          <c:w val="0.966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Compétences!$S$2</c:f>
              <c:strCache>
                <c:ptCount val="1"/>
                <c:pt idx="0">
                  <c:v>Le sens littéral 
.  Donner du sens aux phrases pour conférer une cohérence au texte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Compétences!$AE$43:$AE$555</c:f>
              <c:strCache/>
            </c:strRef>
          </c:cat>
          <c:val>
            <c:numRef>
              <c:f>Compétences!$AF$43:$AF$55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30"/>
        <c:axId val="6190913"/>
        <c:axId val="55718218"/>
      </c:barChart>
      <c:catAx>
        <c:axId val="6190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18218"/>
        <c:crosses val="autoZero"/>
        <c:auto val="1"/>
        <c:lblOffset val="100"/>
        <c:tickLblSkip val="1"/>
        <c:noMultiLvlLbl val="0"/>
      </c:catAx>
      <c:valAx>
        <c:axId val="55718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90913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"/>
          <c:w val="0.91025"/>
          <c:h val="0.98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Compétences!$F$46:$F$55</c:f>
              <c:strCache/>
            </c:strRef>
          </c:cat>
          <c:val>
            <c:numRef>
              <c:f>Compétences!$G$46:$G$55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31701915"/>
        <c:axId val="16881780"/>
      </c:barChart>
      <c:catAx>
        <c:axId val="31701915"/>
        <c:scaling>
          <c:orientation val="minMax"/>
        </c:scaling>
        <c:axPos val="l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81780"/>
        <c:crosses val="autoZero"/>
        <c:auto val="1"/>
        <c:lblOffset val="100"/>
        <c:tickLblSkip val="1"/>
        <c:noMultiLvlLbl val="0"/>
      </c:catAx>
      <c:valAx>
        <c:axId val="16881780"/>
        <c:scaling>
          <c:orientation val="minMax"/>
        </c:scaling>
        <c:axPos val="b"/>
        <c:delete val="1"/>
        <c:majorTickMark val="out"/>
        <c:minorTickMark val="none"/>
        <c:tickLblPos val="none"/>
        <c:crossAx val="31701915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59616515"/>
        <c:axId val="66786588"/>
      </c:barChart>
      <c:catAx>
        <c:axId val="59616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86588"/>
        <c:crosses val="autoZero"/>
        <c:auto val="1"/>
        <c:lblOffset val="100"/>
        <c:tickLblSkip val="1"/>
        <c:noMultiLvlLbl val="0"/>
      </c:catAx>
      <c:valAx>
        <c:axId val="66786588"/>
        <c:scaling>
          <c:orientation val="minMax"/>
        </c:scaling>
        <c:axPos val="b"/>
        <c:delete val="1"/>
        <c:majorTickMark val="out"/>
        <c:minorTickMark val="none"/>
        <c:tickLblPos val="none"/>
        <c:crossAx val="5961651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64208381"/>
        <c:axId val="41004518"/>
      </c:barChart>
      <c:catAx>
        <c:axId val="64208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04518"/>
        <c:crosses val="autoZero"/>
        <c:auto val="1"/>
        <c:lblOffset val="100"/>
        <c:tickLblSkip val="1"/>
        <c:noMultiLvlLbl val="0"/>
      </c:catAx>
      <c:valAx>
        <c:axId val="41004518"/>
        <c:scaling>
          <c:orientation val="minMax"/>
        </c:scaling>
        <c:axPos val="b"/>
        <c:delete val="1"/>
        <c:majorTickMark val="out"/>
        <c:minorTickMark val="none"/>
        <c:tickLblPos val="none"/>
        <c:crossAx val="64208381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33496343"/>
        <c:axId val="33031632"/>
      </c:barChart>
      <c:catAx>
        <c:axId val="33496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31632"/>
        <c:crosses val="autoZero"/>
        <c:auto val="1"/>
        <c:lblOffset val="100"/>
        <c:tickLblSkip val="1"/>
        <c:noMultiLvlLbl val="0"/>
      </c:catAx>
      <c:valAx>
        <c:axId val="33031632"/>
        <c:scaling>
          <c:orientation val="minMax"/>
        </c:scaling>
        <c:axPos val="b"/>
        <c:delete val="1"/>
        <c:majorTickMark val="out"/>
        <c:minorTickMark val="none"/>
        <c:tickLblPos val="none"/>
        <c:crossAx val="33496343"/>
        <c:crossesAt val="1"/>
        <c:crossBetween val="between"/>
        <c:dispUnits/>
      </c:valAx>
      <c:spPr>
        <a:solidFill>
          <a:srgbClr val="E6E6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28849233"/>
        <c:axId val="58316506"/>
      </c:barChart>
      <c:catAx>
        <c:axId val="288492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6506"/>
        <c:crosses val="autoZero"/>
        <c:auto val="1"/>
        <c:lblOffset val="100"/>
        <c:tickLblSkip val="1"/>
        <c:noMultiLvlLbl val="0"/>
      </c:catAx>
      <c:valAx>
        <c:axId val="58316506"/>
        <c:scaling>
          <c:orientation val="minMax"/>
        </c:scaling>
        <c:axPos val="b"/>
        <c:delete val="1"/>
        <c:majorTickMark val="out"/>
        <c:minorTickMark val="none"/>
        <c:tickLblPos val="none"/>
        <c:crossAx val="2884923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55086507"/>
        <c:axId val="26016516"/>
      </c:barChart>
      <c:catAx>
        <c:axId val="55086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6516"/>
        <c:crosses val="autoZero"/>
        <c:auto val="1"/>
        <c:lblOffset val="100"/>
        <c:tickLblSkip val="1"/>
        <c:noMultiLvlLbl val="0"/>
      </c:catAx>
      <c:valAx>
        <c:axId val="26016516"/>
        <c:scaling>
          <c:orientation val="minMax"/>
        </c:scaling>
        <c:axPos val="b"/>
        <c:delete val="1"/>
        <c:majorTickMark val="out"/>
        <c:minorTickMark val="none"/>
        <c:tickLblPos val="none"/>
        <c:crossAx val="55086507"/>
        <c:crossesAt val="1"/>
        <c:crossBetween val="between"/>
        <c:dispUnits/>
      </c:valAx>
      <c:spPr>
        <a:solidFill>
          <a:srgbClr val="E6E6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32822053"/>
        <c:axId val="26963022"/>
      </c:barChart>
      <c:catAx>
        <c:axId val="32822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63022"/>
        <c:crosses val="autoZero"/>
        <c:auto val="1"/>
        <c:lblOffset val="100"/>
        <c:tickLblSkip val="1"/>
        <c:noMultiLvlLbl val="0"/>
      </c:catAx>
      <c:valAx>
        <c:axId val="269630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82205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Relationship Id="rId11" Type="http://schemas.openxmlformats.org/officeDocument/2006/relationships/chart" Target="/xl/charts/chart14.xml" /><Relationship Id="rId12" Type="http://schemas.openxmlformats.org/officeDocument/2006/relationships/chart" Target="/xl/charts/chart15.xml" /><Relationship Id="rId13" Type="http://schemas.openxmlformats.org/officeDocument/2006/relationships/chart" Target="/xl/charts/chart16.xml" /><Relationship Id="rId14" Type="http://schemas.openxmlformats.org/officeDocument/2006/relationships/chart" Target="/xl/charts/chart17.xml" /><Relationship Id="rId15" Type="http://schemas.openxmlformats.org/officeDocument/2006/relationships/chart" Target="/xl/charts/chart18.xml" /><Relationship Id="rId16" Type="http://schemas.openxmlformats.org/officeDocument/2006/relationships/chart" Target="/xl/charts/chart19.xml" /><Relationship Id="rId17" Type="http://schemas.openxmlformats.org/officeDocument/2006/relationships/chart" Target="/xl/charts/chart20.xml" /><Relationship Id="rId18" Type="http://schemas.openxmlformats.org/officeDocument/2006/relationships/chart" Target="/xl/charts/chart21.xml" /><Relationship Id="rId19" Type="http://schemas.openxmlformats.org/officeDocument/2006/relationships/chart" Target="/xl/charts/chart22.xml" /><Relationship Id="rId20" Type="http://schemas.openxmlformats.org/officeDocument/2006/relationships/chart" Target="/xl/charts/chart23.xml" /><Relationship Id="rId21" Type="http://schemas.openxmlformats.org/officeDocument/2006/relationships/chart" Target="/xl/charts/chart24.xml" /><Relationship Id="rId22" Type="http://schemas.openxmlformats.org/officeDocument/2006/relationships/chart" Target="/xl/charts/chart25.xml" /><Relationship Id="rId23" Type="http://schemas.openxmlformats.org/officeDocument/2006/relationships/chart" Target="/xl/charts/chart26.xml" /><Relationship Id="rId24" Type="http://schemas.openxmlformats.org/officeDocument/2006/relationships/chart" Target="/xl/charts/chart27.xml" /><Relationship Id="rId25" Type="http://schemas.openxmlformats.org/officeDocument/2006/relationships/chart" Target="/xl/charts/chart28.xml" /><Relationship Id="rId26" Type="http://schemas.openxmlformats.org/officeDocument/2006/relationships/chart" Target="/xl/charts/chart29.xml" /><Relationship Id="rId27" Type="http://schemas.openxmlformats.org/officeDocument/2006/relationships/chart" Target="/xl/charts/chart30.xml" /><Relationship Id="rId28" Type="http://schemas.openxmlformats.org/officeDocument/2006/relationships/chart" Target="/xl/charts/chart31.xml" /><Relationship Id="rId29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0</xdr:colOff>
      <xdr:row>42</xdr:row>
      <xdr:rowOff>0</xdr:rowOff>
    </xdr:from>
    <xdr:to>
      <xdr:col>62</xdr:col>
      <xdr:colOff>0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20926425" y="6219825"/>
        <a:ext cx="0" cy="120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62</xdr:col>
      <xdr:colOff>0</xdr:colOff>
      <xdr:row>42</xdr:row>
      <xdr:rowOff>9525</xdr:rowOff>
    </xdr:from>
    <xdr:to>
      <xdr:col>62</xdr:col>
      <xdr:colOff>0</xdr:colOff>
      <xdr:row>50</xdr:row>
      <xdr:rowOff>0</xdr:rowOff>
    </xdr:to>
    <xdr:graphicFrame>
      <xdr:nvGraphicFramePr>
        <xdr:cNvPr id="2" name="Chart 40"/>
        <xdr:cNvGraphicFramePr/>
      </xdr:nvGraphicFramePr>
      <xdr:xfrm>
        <a:off x="20926425" y="6229350"/>
        <a:ext cx="0" cy="119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62</xdr:col>
      <xdr:colOff>0</xdr:colOff>
      <xdr:row>42</xdr:row>
      <xdr:rowOff>9525</xdr:rowOff>
    </xdr:from>
    <xdr:to>
      <xdr:col>62</xdr:col>
      <xdr:colOff>0</xdr:colOff>
      <xdr:row>50</xdr:row>
      <xdr:rowOff>0</xdr:rowOff>
    </xdr:to>
    <xdr:graphicFrame>
      <xdr:nvGraphicFramePr>
        <xdr:cNvPr id="3" name="Chart 58"/>
        <xdr:cNvGraphicFramePr/>
      </xdr:nvGraphicFramePr>
      <xdr:xfrm>
        <a:off x="20926425" y="6229350"/>
        <a:ext cx="0" cy="1190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44</xdr:row>
      <xdr:rowOff>0</xdr:rowOff>
    </xdr:from>
    <xdr:to>
      <xdr:col>10</xdr:col>
      <xdr:colOff>0</xdr:colOff>
      <xdr:row>47</xdr:row>
      <xdr:rowOff>0</xdr:rowOff>
    </xdr:to>
    <xdr:graphicFrame>
      <xdr:nvGraphicFramePr>
        <xdr:cNvPr id="1" name="Chart 2053"/>
        <xdr:cNvGraphicFramePr/>
      </xdr:nvGraphicFramePr>
      <xdr:xfrm>
        <a:off x="7162800" y="7048500"/>
        <a:ext cx="0" cy="48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66</xdr:col>
      <xdr:colOff>0</xdr:colOff>
      <xdr:row>44</xdr:row>
      <xdr:rowOff>0</xdr:rowOff>
    </xdr:from>
    <xdr:to>
      <xdr:col>66</xdr:col>
      <xdr:colOff>0</xdr:colOff>
      <xdr:row>47</xdr:row>
      <xdr:rowOff>0</xdr:rowOff>
    </xdr:to>
    <xdr:graphicFrame>
      <xdr:nvGraphicFramePr>
        <xdr:cNvPr id="2" name="Chart 2061"/>
        <xdr:cNvGraphicFramePr/>
      </xdr:nvGraphicFramePr>
      <xdr:xfrm>
        <a:off x="32508825" y="7048500"/>
        <a:ext cx="0" cy="48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47</xdr:row>
      <xdr:rowOff>0</xdr:rowOff>
    </xdr:to>
    <xdr:graphicFrame>
      <xdr:nvGraphicFramePr>
        <xdr:cNvPr id="3" name="Chart 2079"/>
        <xdr:cNvGraphicFramePr/>
      </xdr:nvGraphicFramePr>
      <xdr:xfrm>
        <a:off x="17240250" y="7048500"/>
        <a:ext cx="0" cy="485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44</xdr:row>
      <xdr:rowOff>0</xdr:rowOff>
    </xdr:from>
    <xdr:to>
      <xdr:col>16</xdr:col>
      <xdr:colOff>0</xdr:colOff>
      <xdr:row>47</xdr:row>
      <xdr:rowOff>0</xdr:rowOff>
    </xdr:to>
    <xdr:graphicFrame>
      <xdr:nvGraphicFramePr>
        <xdr:cNvPr id="4" name="Chart 2084"/>
        <xdr:cNvGraphicFramePr/>
      </xdr:nvGraphicFramePr>
      <xdr:xfrm>
        <a:off x="9448800" y="7048500"/>
        <a:ext cx="0" cy="485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0</xdr:colOff>
      <xdr:row>44</xdr:row>
      <xdr:rowOff>0</xdr:rowOff>
    </xdr:from>
    <xdr:to>
      <xdr:col>18</xdr:col>
      <xdr:colOff>0</xdr:colOff>
      <xdr:row>47</xdr:row>
      <xdr:rowOff>0</xdr:rowOff>
    </xdr:to>
    <xdr:graphicFrame>
      <xdr:nvGraphicFramePr>
        <xdr:cNvPr id="5" name="Chart 2106"/>
        <xdr:cNvGraphicFramePr/>
      </xdr:nvGraphicFramePr>
      <xdr:xfrm>
        <a:off x="11058525" y="7048500"/>
        <a:ext cx="0" cy="485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43</xdr:row>
      <xdr:rowOff>9525</xdr:rowOff>
    </xdr:from>
    <xdr:to>
      <xdr:col>10</xdr:col>
      <xdr:colOff>0</xdr:colOff>
      <xdr:row>60</xdr:row>
      <xdr:rowOff>0</xdr:rowOff>
    </xdr:to>
    <xdr:graphicFrame>
      <xdr:nvGraphicFramePr>
        <xdr:cNvPr id="6" name="Chart 2124"/>
        <xdr:cNvGraphicFramePr/>
      </xdr:nvGraphicFramePr>
      <xdr:xfrm>
        <a:off x="7162800" y="6886575"/>
        <a:ext cx="0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43</xdr:row>
      <xdr:rowOff>0</xdr:rowOff>
    </xdr:from>
    <xdr:to>
      <xdr:col>18</xdr:col>
      <xdr:colOff>0</xdr:colOff>
      <xdr:row>60</xdr:row>
      <xdr:rowOff>9525</xdr:rowOff>
    </xdr:to>
    <xdr:graphicFrame>
      <xdr:nvGraphicFramePr>
        <xdr:cNvPr id="7" name="Chart 2127"/>
        <xdr:cNvGraphicFramePr/>
      </xdr:nvGraphicFramePr>
      <xdr:xfrm>
        <a:off x="11058525" y="6877050"/>
        <a:ext cx="0" cy="2771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9525</xdr:colOff>
      <xdr:row>60</xdr:row>
      <xdr:rowOff>0</xdr:rowOff>
    </xdr:to>
    <xdr:graphicFrame>
      <xdr:nvGraphicFramePr>
        <xdr:cNvPr id="8" name="Chart 2130"/>
        <xdr:cNvGraphicFramePr/>
      </xdr:nvGraphicFramePr>
      <xdr:xfrm>
        <a:off x="17240250" y="6877050"/>
        <a:ext cx="9525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84</xdr:col>
      <xdr:colOff>0</xdr:colOff>
      <xdr:row>43</xdr:row>
      <xdr:rowOff>0</xdr:rowOff>
    </xdr:from>
    <xdr:to>
      <xdr:col>84</xdr:col>
      <xdr:colOff>0</xdr:colOff>
      <xdr:row>60</xdr:row>
      <xdr:rowOff>0</xdr:rowOff>
    </xdr:to>
    <xdr:graphicFrame>
      <xdr:nvGraphicFramePr>
        <xdr:cNvPr id="9" name="Chart 2138"/>
        <xdr:cNvGraphicFramePr/>
      </xdr:nvGraphicFramePr>
      <xdr:xfrm>
        <a:off x="42481500" y="6877050"/>
        <a:ext cx="0" cy="2762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84</xdr:col>
      <xdr:colOff>0</xdr:colOff>
      <xdr:row>42</xdr:row>
      <xdr:rowOff>9525</xdr:rowOff>
    </xdr:from>
    <xdr:to>
      <xdr:col>84</xdr:col>
      <xdr:colOff>0</xdr:colOff>
      <xdr:row>58</xdr:row>
      <xdr:rowOff>0</xdr:rowOff>
    </xdr:to>
    <xdr:graphicFrame>
      <xdr:nvGraphicFramePr>
        <xdr:cNvPr id="10" name="Chart 2143"/>
        <xdr:cNvGraphicFramePr/>
      </xdr:nvGraphicFramePr>
      <xdr:xfrm>
        <a:off x="42481500" y="6724650"/>
        <a:ext cx="0" cy="2590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84</xdr:col>
      <xdr:colOff>0</xdr:colOff>
      <xdr:row>42</xdr:row>
      <xdr:rowOff>9525</xdr:rowOff>
    </xdr:from>
    <xdr:to>
      <xdr:col>84</xdr:col>
      <xdr:colOff>0</xdr:colOff>
      <xdr:row>57</xdr:row>
      <xdr:rowOff>152400</xdr:rowOff>
    </xdr:to>
    <xdr:graphicFrame>
      <xdr:nvGraphicFramePr>
        <xdr:cNvPr id="11" name="Chart 2147"/>
        <xdr:cNvGraphicFramePr/>
      </xdr:nvGraphicFramePr>
      <xdr:xfrm>
        <a:off x="42481500" y="6724650"/>
        <a:ext cx="0" cy="25812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84</xdr:col>
      <xdr:colOff>0</xdr:colOff>
      <xdr:row>42</xdr:row>
      <xdr:rowOff>0</xdr:rowOff>
    </xdr:from>
    <xdr:to>
      <xdr:col>84</xdr:col>
      <xdr:colOff>0</xdr:colOff>
      <xdr:row>57</xdr:row>
      <xdr:rowOff>152400</xdr:rowOff>
    </xdr:to>
    <xdr:graphicFrame>
      <xdr:nvGraphicFramePr>
        <xdr:cNvPr id="12" name="Chart 2148"/>
        <xdr:cNvGraphicFramePr/>
      </xdr:nvGraphicFramePr>
      <xdr:xfrm>
        <a:off x="42481500" y="6715125"/>
        <a:ext cx="0" cy="2590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84</xdr:col>
      <xdr:colOff>0</xdr:colOff>
      <xdr:row>42</xdr:row>
      <xdr:rowOff>0</xdr:rowOff>
    </xdr:from>
    <xdr:to>
      <xdr:col>84</xdr:col>
      <xdr:colOff>0</xdr:colOff>
      <xdr:row>57</xdr:row>
      <xdr:rowOff>152400</xdr:rowOff>
    </xdr:to>
    <xdr:graphicFrame>
      <xdr:nvGraphicFramePr>
        <xdr:cNvPr id="13" name="Chart 2149"/>
        <xdr:cNvGraphicFramePr/>
      </xdr:nvGraphicFramePr>
      <xdr:xfrm>
        <a:off x="42481500" y="6715125"/>
        <a:ext cx="0" cy="2590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84</xdr:col>
      <xdr:colOff>0</xdr:colOff>
      <xdr:row>42</xdr:row>
      <xdr:rowOff>9525</xdr:rowOff>
    </xdr:from>
    <xdr:to>
      <xdr:col>84</xdr:col>
      <xdr:colOff>0</xdr:colOff>
      <xdr:row>58</xdr:row>
      <xdr:rowOff>0</xdr:rowOff>
    </xdr:to>
    <xdr:graphicFrame>
      <xdr:nvGraphicFramePr>
        <xdr:cNvPr id="14" name="Chart 2150"/>
        <xdr:cNvGraphicFramePr/>
      </xdr:nvGraphicFramePr>
      <xdr:xfrm>
        <a:off x="42481500" y="6724650"/>
        <a:ext cx="0" cy="2590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84</xdr:col>
      <xdr:colOff>0</xdr:colOff>
      <xdr:row>41</xdr:row>
      <xdr:rowOff>152400</xdr:rowOff>
    </xdr:from>
    <xdr:to>
      <xdr:col>84</xdr:col>
      <xdr:colOff>0</xdr:colOff>
      <xdr:row>60</xdr:row>
      <xdr:rowOff>0</xdr:rowOff>
    </xdr:to>
    <xdr:graphicFrame>
      <xdr:nvGraphicFramePr>
        <xdr:cNvPr id="15" name="Chart 2151"/>
        <xdr:cNvGraphicFramePr/>
      </xdr:nvGraphicFramePr>
      <xdr:xfrm>
        <a:off x="42481500" y="6705600"/>
        <a:ext cx="0" cy="2933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84</xdr:col>
      <xdr:colOff>0</xdr:colOff>
      <xdr:row>42</xdr:row>
      <xdr:rowOff>9525</xdr:rowOff>
    </xdr:from>
    <xdr:to>
      <xdr:col>84</xdr:col>
      <xdr:colOff>0</xdr:colOff>
      <xdr:row>58</xdr:row>
      <xdr:rowOff>0</xdr:rowOff>
    </xdr:to>
    <xdr:graphicFrame>
      <xdr:nvGraphicFramePr>
        <xdr:cNvPr id="16" name="Chart 2152"/>
        <xdr:cNvGraphicFramePr/>
      </xdr:nvGraphicFramePr>
      <xdr:xfrm>
        <a:off x="42481500" y="6724650"/>
        <a:ext cx="0" cy="2590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82</xdr:col>
      <xdr:colOff>0</xdr:colOff>
      <xdr:row>42</xdr:row>
      <xdr:rowOff>0</xdr:rowOff>
    </xdr:from>
    <xdr:to>
      <xdr:col>83</xdr:col>
      <xdr:colOff>685800</xdr:colOff>
      <xdr:row>57</xdr:row>
      <xdr:rowOff>133350</xdr:rowOff>
    </xdr:to>
    <xdr:graphicFrame>
      <xdr:nvGraphicFramePr>
        <xdr:cNvPr id="17" name="Chart 2153"/>
        <xdr:cNvGraphicFramePr/>
      </xdr:nvGraphicFramePr>
      <xdr:xfrm>
        <a:off x="40919400" y="6715125"/>
        <a:ext cx="1552575" cy="25717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78</xdr:col>
      <xdr:colOff>0</xdr:colOff>
      <xdr:row>42</xdr:row>
      <xdr:rowOff>9525</xdr:rowOff>
    </xdr:from>
    <xdr:to>
      <xdr:col>78</xdr:col>
      <xdr:colOff>0</xdr:colOff>
      <xdr:row>57</xdr:row>
      <xdr:rowOff>152400</xdr:rowOff>
    </xdr:to>
    <xdr:graphicFrame>
      <xdr:nvGraphicFramePr>
        <xdr:cNvPr id="18" name="Chart 2154"/>
        <xdr:cNvGraphicFramePr/>
      </xdr:nvGraphicFramePr>
      <xdr:xfrm>
        <a:off x="39395400" y="6724650"/>
        <a:ext cx="0" cy="25812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75</xdr:col>
      <xdr:colOff>371475</xdr:colOff>
      <xdr:row>42</xdr:row>
      <xdr:rowOff>0</xdr:rowOff>
    </xdr:from>
    <xdr:to>
      <xdr:col>77</xdr:col>
      <xdr:colOff>657225</xdr:colOff>
      <xdr:row>57</xdr:row>
      <xdr:rowOff>152400</xdr:rowOff>
    </xdr:to>
    <xdr:graphicFrame>
      <xdr:nvGraphicFramePr>
        <xdr:cNvPr id="19" name="Chart 2155"/>
        <xdr:cNvGraphicFramePr/>
      </xdr:nvGraphicFramePr>
      <xdr:xfrm>
        <a:off x="37852350" y="6715125"/>
        <a:ext cx="1533525" cy="2590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70</xdr:col>
      <xdr:colOff>0</xdr:colOff>
      <xdr:row>42</xdr:row>
      <xdr:rowOff>0</xdr:rowOff>
    </xdr:from>
    <xdr:to>
      <xdr:col>72</xdr:col>
      <xdr:colOff>0</xdr:colOff>
      <xdr:row>58</xdr:row>
      <xdr:rowOff>0</xdr:rowOff>
    </xdr:to>
    <xdr:graphicFrame>
      <xdr:nvGraphicFramePr>
        <xdr:cNvPr id="20" name="Chart 2156"/>
        <xdr:cNvGraphicFramePr/>
      </xdr:nvGraphicFramePr>
      <xdr:xfrm>
        <a:off x="34804350" y="6715125"/>
        <a:ext cx="1533525" cy="26003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68</xdr:col>
      <xdr:colOff>0</xdr:colOff>
      <xdr:row>42</xdr:row>
      <xdr:rowOff>0</xdr:rowOff>
    </xdr:from>
    <xdr:to>
      <xdr:col>68</xdr:col>
      <xdr:colOff>0</xdr:colOff>
      <xdr:row>57</xdr:row>
      <xdr:rowOff>152400</xdr:rowOff>
    </xdr:to>
    <xdr:graphicFrame>
      <xdr:nvGraphicFramePr>
        <xdr:cNvPr id="21" name="Chart 2157"/>
        <xdr:cNvGraphicFramePr/>
      </xdr:nvGraphicFramePr>
      <xdr:xfrm>
        <a:off x="34042350" y="6715125"/>
        <a:ext cx="0" cy="25908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66</xdr:col>
      <xdr:colOff>0</xdr:colOff>
      <xdr:row>42</xdr:row>
      <xdr:rowOff>0</xdr:rowOff>
    </xdr:from>
    <xdr:to>
      <xdr:col>67</xdr:col>
      <xdr:colOff>657225</xdr:colOff>
      <xdr:row>57</xdr:row>
      <xdr:rowOff>133350</xdr:rowOff>
    </xdr:to>
    <xdr:graphicFrame>
      <xdr:nvGraphicFramePr>
        <xdr:cNvPr id="22" name="Chart 2158"/>
        <xdr:cNvGraphicFramePr/>
      </xdr:nvGraphicFramePr>
      <xdr:xfrm>
        <a:off x="32508825" y="6715125"/>
        <a:ext cx="1524000" cy="25717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44</xdr:col>
      <xdr:colOff>9525</xdr:colOff>
      <xdr:row>42</xdr:row>
      <xdr:rowOff>0</xdr:rowOff>
    </xdr:from>
    <xdr:to>
      <xdr:col>46</xdr:col>
      <xdr:colOff>0</xdr:colOff>
      <xdr:row>57</xdr:row>
      <xdr:rowOff>152400</xdr:rowOff>
    </xdr:to>
    <xdr:graphicFrame>
      <xdr:nvGraphicFramePr>
        <xdr:cNvPr id="23" name="Chart 2159"/>
        <xdr:cNvGraphicFramePr/>
      </xdr:nvGraphicFramePr>
      <xdr:xfrm>
        <a:off x="23460075" y="6715125"/>
        <a:ext cx="1447800" cy="25908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37</xdr:col>
      <xdr:colOff>9525</xdr:colOff>
      <xdr:row>42</xdr:row>
      <xdr:rowOff>0</xdr:rowOff>
    </xdr:from>
    <xdr:to>
      <xdr:col>38</xdr:col>
      <xdr:colOff>752475</xdr:colOff>
      <xdr:row>58</xdr:row>
      <xdr:rowOff>0</xdr:rowOff>
    </xdr:to>
    <xdr:graphicFrame>
      <xdr:nvGraphicFramePr>
        <xdr:cNvPr id="24" name="Chart 2161"/>
        <xdr:cNvGraphicFramePr/>
      </xdr:nvGraphicFramePr>
      <xdr:xfrm>
        <a:off x="20021550" y="6715125"/>
        <a:ext cx="1609725" cy="26003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33</xdr:col>
      <xdr:colOff>9525</xdr:colOff>
      <xdr:row>42</xdr:row>
      <xdr:rowOff>0</xdr:rowOff>
    </xdr:from>
    <xdr:to>
      <xdr:col>34</xdr:col>
      <xdr:colOff>752475</xdr:colOff>
      <xdr:row>57</xdr:row>
      <xdr:rowOff>152400</xdr:rowOff>
    </xdr:to>
    <xdr:graphicFrame>
      <xdr:nvGraphicFramePr>
        <xdr:cNvPr id="25" name="Chart 2162"/>
        <xdr:cNvGraphicFramePr/>
      </xdr:nvGraphicFramePr>
      <xdr:xfrm>
        <a:off x="17630775" y="6715125"/>
        <a:ext cx="1609725" cy="25908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55</xdr:row>
      <xdr:rowOff>0</xdr:rowOff>
    </xdr:to>
    <xdr:graphicFrame>
      <xdr:nvGraphicFramePr>
        <xdr:cNvPr id="26" name="Chart 2164"/>
        <xdr:cNvGraphicFramePr/>
      </xdr:nvGraphicFramePr>
      <xdr:xfrm>
        <a:off x="11058525" y="6715125"/>
        <a:ext cx="0" cy="21145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0</xdr:colOff>
      <xdr:row>42</xdr:row>
      <xdr:rowOff>9525</xdr:rowOff>
    </xdr:from>
    <xdr:to>
      <xdr:col>18</xdr:col>
      <xdr:colOff>0</xdr:colOff>
      <xdr:row>57</xdr:row>
      <xdr:rowOff>152400</xdr:rowOff>
    </xdr:to>
    <xdr:graphicFrame>
      <xdr:nvGraphicFramePr>
        <xdr:cNvPr id="27" name="Chart 2166"/>
        <xdr:cNvGraphicFramePr/>
      </xdr:nvGraphicFramePr>
      <xdr:xfrm>
        <a:off x="9448800" y="6724650"/>
        <a:ext cx="1609725" cy="25812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30</xdr:col>
      <xdr:colOff>0</xdr:colOff>
      <xdr:row>42</xdr:row>
      <xdr:rowOff>0</xdr:rowOff>
    </xdr:from>
    <xdr:to>
      <xdr:col>32</xdr:col>
      <xdr:colOff>0</xdr:colOff>
      <xdr:row>57</xdr:row>
      <xdr:rowOff>152400</xdr:rowOff>
    </xdr:to>
    <xdr:graphicFrame>
      <xdr:nvGraphicFramePr>
        <xdr:cNvPr id="28" name="Chart 2167"/>
        <xdr:cNvGraphicFramePr/>
      </xdr:nvGraphicFramePr>
      <xdr:xfrm>
        <a:off x="15630525" y="6715125"/>
        <a:ext cx="1609725" cy="25908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238125</xdr:colOff>
      <xdr:row>44</xdr:row>
      <xdr:rowOff>0</xdr:rowOff>
    </xdr:from>
    <xdr:to>
      <xdr:col>7</xdr:col>
      <xdr:colOff>0</xdr:colOff>
      <xdr:row>57</xdr:row>
      <xdr:rowOff>152400</xdr:rowOff>
    </xdr:to>
    <xdr:graphicFrame>
      <xdr:nvGraphicFramePr>
        <xdr:cNvPr id="29" name="Chart 58"/>
        <xdr:cNvGraphicFramePr/>
      </xdr:nvGraphicFramePr>
      <xdr:xfrm>
        <a:off x="3352800" y="7048500"/>
        <a:ext cx="1457325" cy="22574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22"/>
  <sheetViews>
    <sheetView tabSelected="1" workbookViewId="0" topLeftCell="A1">
      <selection activeCell="K5" sqref="K5"/>
    </sheetView>
  </sheetViews>
  <sheetFormatPr defaultColWidth="11.421875" defaultRowHeight="12.75"/>
  <cols>
    <col min="1" max="1" width="13.8515625" style="0" customWidth="1"/>
  </cols>
  <sheetData>
    <row r="1" spans="1:14" s="281" customFormat="1" ht="18.75">
      <c r="A1" s="279" t="s">
        <v>58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1:14" ht="15">
      <c r="A2" s="282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</row>
    <row r="3" spans="1:14" ht="15">
      <c r="A3" s="282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</row>
    <row r="4" spans="1:14" ht="15.75">
      <c r="A4" s="282" t="s">
        <v>45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</row>
    <row r="5" spans="1:14" ht="15.75">
      <c r="A5" s="284" t="s">
        <v>46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3"/>
      <c r="N5" s="283"/>
    </row>
    <row r="6" spans="1:14" ht="12.75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</row>
    <row r="7" spans="1:14" ht="15.75">
      <c r="A7" s="286" t="s">
        <v>47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</row>
    <row r="8" spans="1:14" ht="15.75">
      <c r="A8" s="286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</row>
    <row r="9" spans="1:14" s="288" customFormat="1" ht="15">
      <c r="A9" s="282" t="s">
        <v>48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</row>
    <row r="10" spans="1:14" ht="15">
      <c r="A10" s="282" t="s">
        <v>49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</row>
    <row r="11" spans="1:14" ht="15">
      <c r="A11" s="282" t="s">
        <v>50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</row>
    <row r="12" spans="1:14" ht="15">
      <c r="A12" s="282" t="s">
        <v>51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</row>
    <row r="13" spans="1:14" ht="15.75">
      <c r="A13" s="282" t="s">
        <v>52</v>
      </c>
      <c r="B13" s="283"/>
      <c r="C13" s="283"/>
      <c r="D13" s="283"/>
      <c r="E13" s="283"/>
      <c r="F13" s="279" t="s">
        <v>53</v>
      </c>
      <c r="G13" s="283"/>
      <c r="H13" s="283"/>
      <c r="I13" s="283"/>
      <c r="J13" s="283"/>
      <c r="K13" s="283"/>
      <c r="L13" s="283"/>
      <c r="M13" s="283"/>
      <c r="N13" s="283"/>
    </row>
    <row r="14" spans="1:14" ht="15">
      <c r="A14" s="282" t="s">
        <v>54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</row>
    <row r="15" spans="1:14" ht="15">
      <c r="A15" s="282" t="s">
        <v>55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</row>
    <row r="16" spans="1:14" ht="15">
      <c r="A16" s="282"/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</row>
    <row r="17" spans="1:14" ht="15">
      <c r="A17" s="282"/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</row>
    <row r="18" spans="1:14" ht="15.75">
      <c r="A18" s="286" t="s">
        <v>56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</row>
    <row r="19" spans="1:14" ht="12.75">
      <c r="A19" s="283"/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</row>
    <row r="20" spans="1:14" ht="15">
      <c r="A20" s="289" t="s">
        <v>57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</row>
    <row r="21" spans="1:14" ht="12.75">
      <c r="A21" s="283"/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</row>
    <row r="22" spans="1:14" ht="15">
      <c r="A22" s="282"/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</row>
  </sheetData>
  <sheetProtection password="CA89"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BK49"/>
  <sheetViews>
    <sheetView zoomScaleSheetLayoutView="125" zoomScalePageLayoutView="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" sqref="B1:C1"/>
    </sheetView>
  </sheetViews>
  <sheetFormatPr defaultColWidth="11.421875" defaultRowHeight="12.75"/>
  <cols>
    <col min="1" max="1" width="7.7109375" style="9" customWidth="1"/>
    <col min="2" max="3" width="11.00390625" style="9" customWidth="1"/>
    <col min="4" max="4" width="18.00390625" style="9" customWidth="1"/>
    <col min="5" max="5" width="5.7109375" style="9" bestFit="1" customWidth="1"/>
    <col min="6" max="12" width="4.421875" style="9" bestFit="1" customWidth="1"/>
    <col min="13" max="13" width="5.7109375" style="9" bestFit="1" customWidth="1"/>
    <col min="14" max="16" width="4.421875" style="9" bestFit="1" customWidth="1"/>
    <col min="17" max="17" width="5.7109375" style="9" bestFit="1" customWidth="1"/>
    <col min="18" max="26" width="4.421875" style="9" bestFit="1" customWidth="1"/>
    <col min="27" max="27" width="5.7109375" style="9" bestFit="1" customWidth="1"/>
    <col min="28" max="29" width="4.421875" style="9" bestFit="1" customWidth="1"/>
    <col min="30" max="30" width="5.7109375" style="9" bestFit="1" customWidth="1"/>
    <col min="31" max="31" width="4.421875" style="9" bestFit="1" customWidth="1"/>
    <col min="32" max="32" width="5.7109375" style="9" bestFit="1" customWidth="1"/>
    <col min="33" max="37" width="4.421875" style="9" bestFit="1" customWidth="1"/>
    <col min="38" max="38" width="5.7109375" style="9" bestFit="1" customWidth="1"/>
    <col min="39" max="39" width="4.421875" style="9" bestFit="1" customWidth="1"/>
    <col min="40" max="41" width="4.421875" style="9" customWidth="1"/>
    <col min="42" max="43" width="4.421875" style="9" bestFit="1" customWidth="1"/>
    <col min="44" max="48" width="4.421875" style="9" customWidth="1"/>
    <col min="49" max="50" width="6.140625" style="9" customWidth="1"/>
    <col min="51" max="60" width="4.421875" style="9" customWidth="1"/>
    <col min="61" max="61" width="4.28125" style="9" customWidth="1"/>
    <col min="62" max="62" width="1.421875" style="9" customWidth="1"/>
    <col min="63" max="16384" width="11.421875" style="9" customWidth="1"/>
  </cols>
  <sheetData>
    <row r="1" spans="1:62" s="92" customFormat="1" ht="26.25" customHeight="1">
      <c r="A1" s="54" t="s">
        <v>94</v>
      </c>
      <c r="B1" s="389"/>
      <c r="C1" s="390"/>
      <c r="D1" s="53" t="s">
        <v>84</v>
      </c>
      <c r="E1" s="89">
        <v>1</v>
      </c>
      <c r="F1" s="90">
        <v>2</v>
      </c>
      <c r="G1" s="90">
        <v>3</v>
      </c>
      <c r="H1" s="90">
        <v>4</v>
      </c>
      <c r="I1" s="90">
        <v>5</v>
      </c>
      <c r="J1" s="90">
        <v>6</v>
      </c>
      <c r="K1" s="90">
        <v>7</v>
      </c>
      <c r="L1" s="90">
        <v>8</v>
      </c>
      <c r="M1" s="90">
        <v>9</v>
      </c>
      <c r="N1" s="90">
        <v>10</v>
      </c>
      <c r="O1" s="90">
        <v>11</v>
      </c>
      <c r="P1" s="90">
        <v>12</v>
      </c>
      <c r="Q1" s="90">
        <v>13</v>
      </c>
      <c r="R1" s="90">
        <v>14</v>
      </c>
      <c r="S1" s="90">
        <v>15</v>
      </c>
      <c r="T1" s="90">
        <v>16</v>
      </c>
      <c r="U1" s="90">
        <v>17</v>
      </c>
      <c r="V1" s="90">
        <v>18</v>
      </c>
      <c r="W1" s="90">
        <v>19</v>
      </c>
      <c r="X1" s="90">
        <v>20</v>
      </c>
      <c r="Y1" s="90">
        <v>21</v>
      </c>
      <c r="Z1" s="90">
        <v>22</v>
      </c>
      <c r="AA1" s="90">
        <v>23</v>
      </c>
      <c r="AB1" s="90">
        <v>24</v>
      </c>
      <c r="AC1" s="90">
        <v>25</v>
      </c>
      <c r="AD1" s="90">
        <v>26</v>
      </c>
      <c r="AE1" s="90">
        <v>27</v>
      </c>
      <c r="AF1" s="90">
        <v>28</v>
      </c>
      <c r="AG1" s="90">
        <v>29</v>
      </c>
      <c r="AH1" s="90">
        <v>30</v>
      </c>
      <c r="AI1" s="90">
        <v>31</v>
      </c>
      <c r="AJ1" s="90">
        <v>32</v>
      </c>
      <c r="AK1" s="90">
        <v>33</v>
      </c>
      <c r="AL1" s="90">
        <v>34</v>
      </c>
      <c r="AM1" s="90">
        <v>35</v>
      </c>
      <c r="AN1" s="90">
        <v>36</v>
      </c>
      <c r="AO1" s="90">
        <v>37</v>
      </c>
      <c r="AP1" s="90">
        <v>38</v>
      </c>
      <c r="AQ1" s="90">
        <v>39</v>
      </c>
      <c r="AR1" s="90">
        <v>40</v>
      </c>
      <c r="AS1" s="90">
        <v>41</v>
      </c>
      <c r="AT1" s="90">
        <v>42</v>
      </c>
      <c r="AU1" s="90">
        <v>43</v>
      </c>
      <c r="AV1" s="90">
        <v>44</v>
      </c>
      <c r="AW1" s="90">
        <v>45</v>
      </c>
      <c r="AX1" s="90">
        <v>46</v>
      </c>
      <c r="AY1" s="90">
        <v>47</v>
      </c>
      <c r="AZ1" s="90">
        <v>48</v>
      </c>
      <c r="BA1" s="90">
        <v>49</v>
      </c>
      <c r="BB1" s="90">
        <v>50</v>
      </c>
      <c r="BC1" s="90">
        <v>51</v>
      </c>
      <c r="BD1" s="90">
        <v>52</v>
      </c>
      <c r="BE1" s="90">
        <v>53</v>
      </c>
      <c r="BF1" s="90">
        <v>54</v>
      </c>
      <c r="BG1" s="90">
        <v>55</v>
      </c>
      <c r="BH1" s="90">
        <v>56</v>
      </c>
      <c r="BI1" s="148" t="s">
        <v>87</v>
      </c>
      <c r="BJ1" s="91"/>
    </row>
    <row r="2" spans="1:62" s="33" customFormat="1" ht="13.5" thickBot="1">
      <c r="A2" s="50" t="s">
        <v>95</v>
      </c>
      <c r="B2" s="391"/>
      <c r="C2" s="392"/>
      <c r="D2" s="51" t="s">
        <v>14</v>
      </c>
      <c r="E2" s="83" t="s">
        <v>12</v>
      </c>
      <c r="F2" s="32" t="s">
        <v>11</v>
      </c>
      <c r="G2" s="32" t="s">
        <v>11</v>
      </c>
      <c r="H2" s="32" t="s">
        <v>11</v>
      </c>
      <c r="I2" s="32" t="s">
        <v>11</v>
      </c>
      <c r="J2" s="32" t="s">
        <v>11</v>
      </c>
      <c r="K2" s="32" t="s">
        <v>11</v>
      </c>
      <c r="L2" s="32" t="s">
        <v>11</v>
      </c>
      <c r="M2" s="83" t="s">
        <v>12</v>
      </c>
      <c r="N2" s="32" t="s">
        <v>11</v>
      </c>
      <c r="O2" s="32" t="s">
        <v>11</v>
      </c>
      <c r="P2" s="32" t="s">
        <v>11</v>
      </c>
      <c r="Q2" s="83" t="s">
        <v>12</v>
      </c>
      <c r="R2" s="32" t="s">
        <v>11</v>
      </c>
      <c r="S2" s="32" t="s">
        <v>11</v>
      </c>
      <c r="T2" s="32" t="s">
        <v>11</v>
      </c>
      <c r="U2" s="32" t="s">
        <v>11</v>
      </c>
      <c r="V2" s="32" t="s">
        <v>11</v>
      </c>
      <c r="W2" s="32" t="s">
        <v>11</v>
      </c>
      <c r="X2" s="32" t="s">
        <v>11</v>
      </c>
      <c r="Y2" s="32" t="s">
        <v>11</v>
      </c>
      <c r="Z2" s="32" t="s">
        <v>11</v>
      </c>
      <c r="AA2" s="83" t="s">
        <v>12</v>
      </c>
      <c r="AB2" s="32" t="s">
        <v>11</v>
      </c>
      <c r="AC2" s="32" t="s">
        <v>11</v>
      </c>
      <c r="AD2" s="83" t="s">
        <v>12</v>
      </c>
      <c r="AE2" s="32" t="s">
        <v>11</v>
      </c>
      <c r="AF2" s="83" t="s">
        <v>12</v>
      </c>
      <c r="AG2" s="32" t="s">
        <v>11</v>
      </c>
      <c r="AH2" s="32" t="s">
        <v>11</v>
      </c>
      <c r="AI2" s="32" t="s">
        <v>11</v>
      </c>
      <c r="AJ2" s="32" t="s">
        <v>11</v>
      </c>
      <c r="AK2" s="32" t="s">
        <v>11</v>
      </c>
      <c r="AL2" s="83" t="s">
        <v>12</v>
      </c>
      <c r="AM2" s="32" t="s">
        <v>11</v>
      </c>
      <c r="AN2" s="32" t="s">
        <v>11</v>
      </c>
      <c r="AO2" s="32" t="s">
        <v>11</v>
      </c>
      <c r="AP2" s="32" t="s">
        <v>11</v>
      </c>
      <c r="AQ2" s="180" t="s">
        <v>11</v>
      </c>
      <c r="AR2" s="32" t="s">
        <v>11</v>
      </c>
      <c r="AS2" s="32" t="s">
        <v>11</v>
      </c>
      <c r="AT2" s="32" t="s">
        <v>11</v>
      </c>
      <c r="AU2" s="32" t="s">
        <v>11</v>
      </c>
      <c r="AV2" s="32" t="s">
        <v>11</v>
      </c>
      <c r="AW2" s="83" t="s">
        <v>12</v>
      </c>
      <c r="AX2" s="83" t="s">
        <v>12</v>
      </c>
      <c r="AY2" s="32" t="s">
        <v>11</v>
      </c>
      <c r="AZ2" s="32" t="s">
        <v>11</v>
      </c>
      <c r="BA2" s="32" t="s">
        <v>11</v>
      </c>
      <c r="BB2" s="32" t="s">
        <v>11</v>
      </c>
      <c r="BC2" s="32" t="s">
        <v>11</v>
      </c>
      <c r="BD2" s="32" t="s">
        <v>11</v>
      </c>
      <c r="BE2" s="32" t="s">
        <v>11</v>
      </c>
      <c r="BF2" s="83" t="s">
        <v>11</v>
      </c>
      <c r="BG2" s="32" t="s">
        <v>11</v>
      </c>
      <c r="BH2" s="32" t="s">
        <v>11</v>
      </c>
      <c r="BI2" s="149" t="s">
        <v>83</v>
      </c>
      <c r="BJ2" s="21"/>
    </row>
    <row r="3" spans="1:62" s="5" customFormat="1" ht="11.25" customHeight="1">
      <c r="A3" s="314" t="s">
        <v>43</v>
      </c>
      <c r="B3" s="315"/>
      <c r="C3" s="312">
        <v>1</v>
      </c>
      <c r="D3" s="313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150">
        <f>IF(E3="","",IF(COUNTIF(E3:BH3,"a")&gt;0,"a",IF(COUNTA(E3:BH3)&lt;56,"!","")))</f>
      </c>
      <c r="BJ3" s="34"/>
    </row>
    <row r="4" spans="1:62" s="5" customFormat="1" ht="11.25" customHeight="1">
      <c r="A4" s="316"/>
      <c r="B4" s="317"/>
      <c r="C4" s="298">
        <v>2</v>
      </c>
      <c r="D4" s="29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150">
        <f aca="true" t="shared" si="0" ref="BI4:BI37">IF(E4="","",IF(COUNTIF(E4:BH4,"a")&gt;0,"a",IF(COUNTA(E4:BH4)&lt;56,"!","")))</f>
      </c>
      <c r="BJ4" s="34"/>
    </row>
    <row r="5" spans="1:62" s="5" customFormat="1" ht="11.25" customHeight="1">
      <c r="A5" s="316"/>
      <c r="B5" s="317"/>
      <c r="C5" s="298">
        <v>3</v>
      </c>
      <c r="D5" s="29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150">
        <f t="shared" si="0"/>
      </c>
      <c r="BJ5" s="34"/>
    </row>
    <row r="6" spans="1:62" s="5" customFormat="1" ht="11.25" customHeight="1">
      <c r="A6" s="316"/>
      <c r="B6" s="317"/>
      <c r="C6" s="298">
        <v>4</v>
      </c>
      <c r="D6" s="29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150">
        <f t="shared" si="0"/>
      </c>
      <c r="BJ6" s="34"/>
    </row>
    <row r="7" spans="1:62" s="5" customFormat="1" ht="11.25" customHeight="1">
      <c r="A7" s="316"/>
      <c r="B7" s="317"/>
      <c r="C7" s="298">
        <v>5</v>
      </c>
      <c r="D7" s="29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150">
        <f t="shared" si="0"/>
      </c>
      <c r="BJ7" s="34"/>
    </row>
    <row r="8" spans="1:62" s="5" customFormat="1" ht="11.25" customHeight="1">
      <c r="A8" s="316"/>
      <c r="B8" s="317"/>
      <c r="C8" s="298">
        <v>6</v>
      </c>
      <c r="D8" s="29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150">
        <f t="shared" si="0"/>
      </c>
      <c r="BJ8" s="34"/>
    </row>
    <row r="9" spans="1:62" s="5" customFormat="1" ht="11.25" customHeight="1">
      <c r="A9" s="316"/>
      <c r="B9" s="317"/>
      <c r="C9" s="298">
        <v>7</v>
      </c>
      <c r="D9" s="29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150">
        <f t="shared" si="0"/>
      </c>
      <c r="BJ9" s="34"/>
    </row>
    <row r="10" spans="1:62" s="5" customFormat="1" ht="11.25" customHeight="1">
      <c r="A10" s="316"/>
      <c r="B10" s="317"/>
      <c r="C10" s="298">
        <v>8</v>
      </c>
      <c r="D10" s="29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150">
        <f t="shared" si="0"/>
      </c>
      <c r="BJ10" s="34"/>
    </row>
    <row r="11" spans="1:62" s="5" customFormat="1" ht="11.25" customHeight="1">
      <c r="A11" s="316"/>
      <c r="B11" s="317"/>
      <c r="C11" s="298">
        <v>9</v>
      </c>
      <c r="D11" s="29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150">
        <f t="shared" si="0"/>
      </c>
      <c r="BJ11" s="34"/>
    </row>
    <row r="12" spans="1:62" s="5" customFormat="1" ht="11.25" customHeight="1">
      <c r="A12" s="316"/>
      <c r="B12" s="317"/>
      <c r="C12" s="298">
        <v>10</v>
      </c>
      <c r="D12" s="29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150">
        <f t="shared" si="0"/>
      </c>
      <c r="BJ12" s="34"/>
    </row>
    <row r="13" spans="1:62" s="5" customFormat="1" ht="11.25" customHeight="1">
      <c r="A13" s="316"/>
      <c r="B13" s="317"/>
      <c r="C13" s="298">
        <v>11</v>
      </c>
      <c r="D13" s="29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150">
        <f t="shared" si="0"/>
      </c>
      <c r="BJ13" s="34"/>
    </row>
    <row r="14" spans="1:62" s="5" customFormat="1" ht="11.25" customHeight="1">
      <c r="A14" s="316"/>
      <c r="B14" s="317"/>
      <c r="C14" s="298">
        <v>12</v>
      </c>
      <c r="D14" s="29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150">
        <f t="shared" si="0"/>
      </c>
      <c r="BJ14" s="34"/>
    </row>
    <row r="15" spans="1:62" s="5" customFormat="1" ht="11.25" customHeight="1">
      <c r="A15" s="316"/>
      <c r="B15" s="317"/>
      <c r="C15" s="298">
        <v>13</v>
      </c>
      <c r="D15" s="29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150">
        <f t="shared" si="0"/>
      </c>
      <c r="BJ15" s="34"/>
    </row>
    <row r="16" spans="1:62" s="5" customFormat="1" ht="11.25" customHeight="1">
      <c r="A16" s="316"/>
      <c r="B16" s="317"/>
      <c r="C16" s="298">
        <v>14</v>
      </c>
      <c r="D16" s="29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150">
        <f t="shared" si="0"/>
      </c>
      <c r="BJ16" s="34"/>
    </row>
    <row r="17" spans="1:62" s="5" customFormat="1" ht="11.25" customHeight="1">
      <c r="A17" s="316"/>
      <c r="B17" s="317"/>
      <c r="C17" s="298">
        <v>15</v>
      </c>
      <c r="D17" s="29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150">
        <f t="shared" si="0"/>
      </c>
      <c r="BJ17" s="34"/>
    </row>
    <row r="18" spans="1:62" s="5" customFormat="1" ht="11.25" customHeight="1">
      <c r="A18" s="316"/>
      <c r="B18" s="317"/>
      <c r="C18" s="298">
        <v>16</v>
      </c>
      <c r="D18" s="29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150">
        <f t="shared" si="0"/>
      </c>
      <c r="BJ18" s="34"/>
    </row>
    <row r="19" spans="1:62" s="5" customFormat="1" ht="11.25" customHeight="1">
      <c r="A19" s="316"/>
      <c r="B19" s="317"/>
      <c r="C19" s="298">
        <v>17</v>
      </c>
      <c r="D19" s="29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150">
        <f t="shared" si="0"/>
      </c>
      <c r="BJ19" s="34"/>
    </row>
    <row r="20" spans="1:62" s="5" customFormat="1" ht="11.25" customHeight="1">
      <c r="A20" s="316"/>
      <c r="B20" s="317"/>
      <c r="C20" s="298">
        <v>18</v>
      </c>
      <c r="D20" s="29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150">
        <f t="shared" si="0"/>
      </c>
      <c r="BJ20" s="34"/>
    </row>
    <row r="21" spans="1:62" s="5" customFormat="1" ht="11.25" customHeight="1">
      <c r="A21" s="316"/>
      <c r="B21" s="317"/>
      <c r="C21" s="298">
        <v>19</v>
      </c>
      <c r="D21" s="29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150">
        <f t="shared" si="0"/>
      </c>
      <c r="BJ21" s="34"/>
    </row>
    <row r="22" spans="1:62" s="5" customFormat="1" ht="11.25" customHeight="1">
      <c r="A22" s="316"/>
      <c r="B22" s="317"/>
      <c r="C22" s="298">
        <v>20</v>
      </c>
      <c r="D22" s="29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150">
        <f t="shared" si="0"/>
      </c>
      <c r="BJ22" s="34"/>
    </row>
    <row r="23" spans="1:62" s="5" customFormat="1" ht="11.25" customHeight="1">
      <c r="A23" s="316"/>
      <c r="B23" s="317"/>
      <c r="C23" s="298">
        <v>21</v>
      </c>
      <c r="D23" s="29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150">
        <f t="shared" si="0"/>
      </c>
      <c r="BJ23" s="34"/>
    </row>
    <row r="24" spans="1:62" s="5" customFormat="1" ht="11.25" customHeight="1">
      <c r="A24" s="316"/>
      <c r="B24" s="317"/>
      <c r="C24" s="298">
        <v>22</v>
      </c>
      <c r="D24" s="29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150">
        <f t="shared" si="0"/>
      </c>
      <c r="BJ24" s="34"/>
    </row>
    <row r="25" spans="1:62" s="5" customFormat="1" ht="11.25" customHeight="1">
      <c r="A25" s="316"/>
      <c r="B25" s="317"/>
      <c r="C25" s="298">
        <v>23</v>
      </c>
      <c r="D25" s="29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150">
        <f t="shared" si="0"/>
      </c>
      <c r="BJ25" s="34"/>
    </row>
    <row r="26" spans="1:62" s="5" customFormat="1" ht="11.25" customHeight="1">
      <c r="A26" s="316"/>
      <c r="B26" s="317"/>
      <c r="C26" s="298">
        <v>24</v>
      </c>
      <c r="D26" s="29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150">
        <f t="shared" si="0"/>
      </c>
      <c r="BJ26" s="34"/>
    </row>
    <row r="27" spans="1:62" s="5" customFormat="1" ht="11.25" customHeight="1">
      <c r="A27" s="316"/>
      <c r="B27" s="317"/>
      <c r="C27" s="298">
        <v>25</v>
      </c>
      <c r="D27" s="29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150">
        <f t="shared" si="0"/>
      </c>
      <c r="BJ27" s="34"/>
    </row>
    <row r="28" spans="1:62" s="5" customFormat="1" ht="11.25" customHeight="1">
      <c r="A28" s="316"/>
      <c r="B28" s="317"/>
      <c r="C28" s="298">
        <v>26</v>
      </c>
      <c r="D28" s="29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150">
        <f t="shared" si="0"/>
      </c>
      <c r="BJ28" s="34"/>
    </row>
    <row r="29" spans="1:62" s="5" customFormat="1" ht="11.25" customHeight="1">
      <c r="A29" s="316"/>
      <c r="B29" s="317"/>
      <c r="C29" s="298">
        <v>27</v>
      </c>
      <c r="D29" s="29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150">
        <f t="shared" si="0"/>
      </c>
      <c r="BJ29" s="34"/>
    </row>
    <row r="30" spans="1:62" s="5" customFormat="1" ht="11.25" customHeight="1">
      <c r="A30" s="316"/>
      <c r="B30" s="317"/>
      <c r="C30" s="298">
        <v>28</v>
      </c>
      <c r="D30" s="29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150">
        <f t="shared" si="0"/>
      </c>
      <c r="BJ30" s="34"/>
    </row>
    <row r="31" spans="1:62" s="5" customFormat="1" ht="11.25" customHeight="1">
      <c r="A31" s="316"/>
      <c r="B31" s="317"/>
      <c r="C31" s="298">
        <v>29</v>
      </c>
      <c r="D31" s="29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150">
        <f t="shared" si="0"/>
      </c>
      <c r="BJ31" s="34"/>
    </row>
    <row r="32" spans="1:62" s="5" customFormat="1" ht="11.25" customHeight="1">
      <c r="A32" s="316"/>
      <c r="B32" s="317"/>
      <c r="C32" s="298">
        <v>30</v>
      </c>
      <c r="D32" s="29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150">
        <f t="shared" si="0"/>
      </c>
      <c r="BJ32" s="34"/>
    </row>
    <row r="33" spans="1:62" s="5" customFormat="1" ht="11.25" customHeight="1">
      <c r="A33" s="316"/>
      <c r="B33" s="317"/>
      <c r="C33" s="298">
        <v>31</v>
      </c>
      <c r="D33" s="29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150">
        <f t="shared" si="0"/>
      </c>
      <c r="BJ33" s="34"/>
    </row>
    <row r="34" spans="1:62" s="5" customFormat="1" ht="11.25" customHeight="1">
      <c r="A34" s="316"/>
      <c r="B34" s="317"/>
      <c r="C34" s="298">
        <v>32</v>
      </c>
      <c r="D34" s="29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150">
        <f t="shared" si="0"/>
      </c>
      <c r="BJ34" s="34"/>
    </row>
    <row r="35" spans="1:62" s="5" customFormat="1" ht="11.25" customHeight="1">
      <c r="A35" s="316"/>
      <c r="B35" s="317"/>
      <c r="C35" s="298">
        <v>33</v>
      </c>
      <c r="D35" s="29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150">
        <f t="shared" si="0"/>
      </c>
      <c r="BJ35" s="34"/>
    </row>
    <row r="36" spans="1:62" s="5" customFormat="1" ht="11.25" customHeight="1">
      <c r="A36" s="316"/>
      <c r="B36" s="317"/>
      <c r="C36" s="308">
        <v>34</v>
      </c>
      <c r="D36" s="30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150">
        <f t="shared" si="0"/>
      </c>
      <c r="BJ36" s="34"/>
    </row>
    <row r="37" spans="1:62" s="5" customFormat="1" ht="11.25" customHeight="1" thickBot="1">
      <c r="A37" s="318"/>
      <c r="B37" s="319"/>
      <c r="C37" s="320">
        <v>35</v>
      </c>
      <c r="D37" s="321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150">
        <f t="shared" si="0"/>
      </c>
      <c r="BJ37" s="34"/>
    </row>
    <row r="38" spans="1:61" s="5" customFormat="1" ht="5.25" customHeight="1" thickBot="1">
      <c r="A38" s="52"/>
      <c r="B38" s="23"/>
      <c r="C38" s="23"/>
      <c r="D38" s="23"/>
      <c r="E38" s="35"/>
      <c r="F38" s="35"/>
      <c r="G38" s="35"/>
      <c r="H38" s="35"/>
      <c r="I38" s="35"/>
      <c r="J38" s="35"/>
      <c r="K38" s="35"/>
      <c r="L38" s="37"/>
      <c r="M38" s="35"/>
      <c r="N38" s="35"/>
      <c r="O38" s="35"/>
      <c r="P38" s="35"/>
      <c r="Q38" s="37"/>
      <c r="R38" s="35"/>
      <c r="S38" s="35"/>
      <c r="T38" s="38" t="s">
        <v>91</v>
      </c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151"/>
    </row>
    <row r="39" spans="2:62" s="5" customFormat="1" ht="12.75" customHeight="1">
      <c r="B39" s="246"/>
      <c r="C39" s="306" t="s">
        <v>86</v>
      </c>
      <c r="D39" s="307"/>
      <c r="E39" s="36">
        <f>COUNTA(E3:E37)-COUNTIF(E3:E37,"a")</f>
        <v>0</v>
      </c>
      <c r="F39" s="22">
        <f aca="true" t="shared" si="1" ref="F39:AY39">COUNTA(F3:F37)-COUNTIF(F3:F37,"a")</f>
        <v>0</v>
      </c>
      <c r="G39" s="22">
        <f t="shared" si="1"/>
        <v>0</v>
      </c>
      <c r="H39" s="22">
        <f t="shared" si="1"/>
        <v>0</v>
      </c>
      <c r="I39" s="22">
        <f t="shared" si="1"/>
        <v>0</v>
      </c>
      <c r="J39" s="22">
        <f t="shared" si="1"/>
        <v>0</v>
      </c>
      <c r="K39" s="22">
        <f t="shared" si="1"/>
        <v>0</v>
      </c>
      <c r="L39" s="36">
        <f t="shared" si="1"/>
        <v>0</v>
      </c>
      <c r="M39" s="36">
        <f t="shared" si="1"/>
        <v>0</v>
      </c>
      <c r="N39" s="22">
        <f t="shared" si="1"/>
        <v>0</v>
      </c>
      <c r="O39" s="22">
        <f t="shared" si="1"/>
        <v>0</v>
      </c>
      <c r="P39" s="22">
        <f t="shared" si="1"/>
        <v>0</v>
      </c>
      <c r="Q39" s="36">
        <f t="shared" si="1"/>
        <v>0</v>
      </c>
      <c r="R39" s="36">
        <f t="shared" si="1"/>
        <v>0</v>
      </c>
      <c r="S39" s="22">
        <f t="shared" si="1"/>
        <v>0</v>
      </c>
      <c r="T39" s="36">
        <f t="shared" si="1"/>
        <v>0</v>
      </c>
      <c r="U39" s="41">
        <f t="shared" si="1"/>
        <v>0</v>
      </c>
      <c r="V39" s="42">
        <f t="shared" si="1"/>
        <v>0</v>
      </c>
      <c r="W39" s="41">
        <f t="shared" si="1"/>
        <v>0</v>
      </c>
      <c r="X39" s="36">
        <f t="shared" si="1"/>
        <v>0</v>
      </c>
      <c r="Y39" s="22">
        <f t="shared" si="1"/>
        <v>0</v>
      </c>
      <c r="Z39" s="22">
        <f t="shared" si="1"/>
        <v>0</v>
      </c>
      <c r="AA39" s="42">
        <f t="shared" si="1"/>
        <v>0</v>
      </c>
      <c r="AB39" s="239">
        <f t="shared" si="1"/>
        <v>0</v>
      </c>
      <c r="AC39" s="240">
        <f t="shared" si="1"/>
        <v>0</v>
      </c>
      <c r="AD39" s="36">
        <f t="shared" si="1"/>
        <v>0</v>
      </c>
      <c r="AE39" s="42">
        <f t="shared" si="1"/>
        <v>0</v>
      </c>
      <c r="AF39" s="41">
        <f t="shared" si="1"/>
        <v>0</v>
      </c>
      <c r="AG39" s="36">
        <f t="shared" si="1"/>
        <v>0</v>
      </c>
      <c r="AH39" s="22">
        <f t="shared" si="1"/>
        <v>0</v>
      </c>
      <c r="AI39" s="22">
        <f t="shared" si="1"/>
        <v>0</v>
      </c>
      <c r="AJ39" s="42">
        <f t="shared" si="1"/>
        <v>0</v>
      </c>
      <c r="AK39" s="36">
        <f t="shared" si="1"/>
        <v>0</v>
      </c>
      <c r="AL39" s="22">
        <f t="shared" si="1"/>
        <v>0</v>
      </c>
      <c r="AM39" s="22">
        <f t="shared" si="1"/>
        <v>0</v>
      </c>
      <c r="AN39" s="42">
        <f t="shared" si="1"/>
        <v>0</v>
      </c>
      <c r="AO39" s="42">
        <f>COUNTA(AO3:AO37)-COUNTIF(AO3:AO37,"a")</f>
        <v>0</v>
      </c>
      <c r="AP39" s="22">
        <f t="shared" si="1"/>
        <v>0</v>
      </c>
      <c r="AQ39" s="181">
        <f t="shared" si="1"/>
        <v>0</v>
      </c>
      <c r="AR39" s="42">
        <f>COUNTA(AR3:AR37)-COUNTIF(AR3:AR37,"a")</f>
        <v>0</v>
      </c>
      <c r="AS39" s="36">
        <f>COUNTA(AS3:AS37)-COUNTIF(AS3:AS37,"a")</f>
        <v>0</v>
      </c>
      <c r="AT39" s="41">
        <f t="shared" si="1"/>
        <v>0</v>
      </c>
      <c r="AU39" s="42">
        <f t="shared" si="1"/>
        <v>0</v>
      </c>
      <c r="AV39" s="42">
        <f t="shared" si="1"/>
        <v>0</v>
      </c>
      <c r="AW39" s="36">
        <f t="shared" si="1"/>
        <v>0</v>
      </c>
      <c r="AX39" s="36">
        <f t="shared" si="1"/>
        <v>0</v>
      </c>
      <c r="AY39" s="36">
        <f t="shared" si="1"/>
        <v>0</v>
      </c>
      <c r="AZ39" s="36">
        <f>COUNTA(AZ3:AZ37)-COUNTIF(AZ3:AZ37,"a")</f>
        <v>0</v>
      </c>
      <c r="BA39" s="36">
        <f aca="true" t="shared" si="2" ref="BA39:BH39">COUNTA(BA3:BA37)-COUNTIF(BA3:BA37,"a")</f>
        <v>0</v>
      </c>
      <c r="BB39" s="36">
        <f t="shared" si="2"/>
        <v>0</v>
      </c>
      <c r="BC39" s="36">
        <f t="shared" si="2"/>
        <v>0</v>
      </c>
      <c r="BD39" s="36">
        <f t="shared" si="2"/>
        <v>0</v>
      </c>
      <c r="BE39" s="36">
        <f t="shared" si="2"/>
        <v>0</v>
      </c>
      <c r="BF39" s="36">
        <f t="shared" si="2"/>
        <v>0</v>
      </c>
      <c r="BG39" s="36">
        <f t="shared" si="2"/>
        <v>0</v>
      </c>
      <c r="BH39" s="36">
        <f t="shared" si="2"/>
        <v>0</v>
      </c>
      <c r="BI39" s="152"/>
      <c r="BJ39" s="6"/>
    </row>
    <row r="40" spans="2:62" s="5" customFormat="1" ht="12.75" customHeight="1">
      <c r="B40" s="82"/>
      <c r="C40" s="304" t="s">
        <v>88</v>
      </c>
      <c r="D40" s="305"/>
      <c r="E40" s="15">
        <f>COUNTIF(E3:E37,2)</f>
        <v>0</v>
      </c>
      <c r="F40" s="15">
        <f>COUNTIF(F3:F37,1)</f>
        <v>0</v>
      </c>
      <c r="G40" s="15">
        <f aca="true" t="shared" si="3" ref="G40:AV40">COUNTIF(G3:G37,1)</f>
        <v>0</v>
      </c>
      <c r="H40" s="15">
        <f t="shared" si="3"/>
        <v>0</v>
      </c>
      <c r="I40" s="15">
        <f t="shared" si="3"/>
        <v>0</v>
      </c>
      <c r="J40" s="15">
        <f t="shared" si="3"/>
        <v>0</v>
      </c>
      <c r="K40" s="15">
        <f t="shared" si="3"/>
        <v>0</v>
      </c>
      <c r="L40" s="15">
        <f t="shared" si="3"/>
        <v>0</v>
      </c>
      <c r="M40" s="15">
        <f>COUNTIF(M3:M37,2)</f>
        <v>0</v>
      </c>
      <c r="N40" s="15">
        <f t="shared" si="3"/>
        <v>0</v>
      </c>
      <c r="O40" s="15">
        <f t="shared" si="3"/>
        <v>0</v>
      </c>
      <c r="P40" s="15">
        <f t="shared" si="3"/>
        <v>0</v>
      </c>
      <c r="Q40" s="15">
        <f>COUNTIF(Q3:Q37,2)</f>
        <v>0</v>
      </c>
      <c r="R40" s="15">
        <f t="shared" si="3"/>
        <v>0</v>
      </c>
      <c r="S40" s="15">
        <f t="shared" si="3"/>
        <v>0</v>
      </c>
      <c r="T40" s="15">
        <f t="shared" si="3"/>
        <v>0</v>
      </c>
      <c r="U40" s="15">
        <f t="shared" si="3"/>
        <v>0</v>
      </c>
      <c r="V40" s="15">
        <f t="shared" si="3"/>
        <v>0</v>
      </c>
      <c r="W40" s="15">
        <f t="shared" si="3"/>
        <v>0</v>
      </c>
      <c r="X40" s="15">
        <f t="shared" si="3"/>
        <v>0</v>
      </c>
      <c r="Y40" s="15">
        <f t="shared" si="3"/>
        <v>0</v>
      </c>
      <c r="Z40" s="15">
        <f t="shared" si="3"/>
        <v>0</v>
      </c>
      <c r="AA40" s="15">
        <f>COUNTIF(AA3:AA37,2)</f>
        <v>0</v>
      </c>
      <c r="AB40" s="145">
        <f t="shared" si="3"/>
        <v>0</v>
      </c>
      <c r="AC40" s="100">
        <f t="shared" si="3"/>
        <v>0</v>
      </c>
      <c r="AD40" s="15">
        <f>COUNTIF(AD3:AD37,2)</f>
        <v>0</v>
      </c>
      <c r="AE40" s="15">
        <f t="shared" si="3"/>
        <v>0</v>
      </c>
      <c r="AF40" s="15">
        <f>COUNTIF(AF3:AF37,2)</f>
        <v>0</v>
      </c>
      <c r="AG40" s="15">
        <f t="shared" si="3"/>
        <v>0</v>
      </c>
      <c r="AH40" s="15">
        <f t="shared" si="3"/>
        <v>0</v>
      </c>
      <c r="AI40" s="15">
        <f t="shared" si="3"/>
        <v>0</v>
      </c>
      <c r="AJ40" s="15">
        <f t="shared" si="3"/>
        <v>0</v>
      </c>
      <c r="AK40" s="15">
        <f t="shared" si="3"/>
        <v>0</v>
      </c>
      <c r="AL40" s="15">
        <f>COUNTIF(AL3:AL37,2)</f>
        <v>0</v>
      </c>
      <c r="AM40" s="15">
        <f t="shared" si="3"/>
        <v>0</v>
      </c>
      <c r="AN40" s="15">
        <f t="shared" si="3"/>
        <v>0</v>
      </c>
      <c r="AO40" s="15">
        <f>COUNTIF(AO3:AO37,1)</f>
        <v>0</v>
      </c>
      <c r="AP40" s="15">
        <f t="shared" si="3"/>
        <v>0</v>
      </c>
      <c r="AQ40" s="63">
        <f t="shared" si="3"/>
        <v>0</v>
      </c>
      <c r="AR40" s="63">
        <f t="shared" si="3"/>
        <v>0</v>
      </c>
      <c r="AS40" s="63">
        <f t="shared" si="3"/>
        <v>0</v>
      </c>
      <c r="AT40" s="63">
        <f t="shared" si="3"/>
        <v>0</v>
      </c>
      <c r="AU40" s="63">
        <f t="shared" si="3"/>
        <v>0</v>
      </c>
      <c r="AV40" s="63">
        <f t="shared" si="3"/>
        <v>0</v>
      </c>
      <c r="AW40" s="15">
        <f>COUNTIF(AW3:AW37,2)</f>
        <v>0</v>
      </c>
      <c r="AX40" s="15">
        <f>COUNTIF(AX3:AX37,2)</f>
        <v>0</v>
      </c>
      <c r="AY40" s="63">
        <f aca="true" t="shared" si="4" ref="AY40:BH40">COUNTIF(AY3:AY37,1)</f>
        <v>0</v>
      </c>
      <c r="AZ40" s="63">
        <f t="shared" si="4"/>
        <v>0</v>
      </c>
      <c r="BA40" s="63">
        <f t="shared" si="4"/>
        <v>0</v>
      </c>
      <c r="BB40" s="63">
        <f t="shared" si="4"/>
        <v>0</v>
      </c>
      <c r="BC40" s="63">
        <f t="shared" si="4"/>
        <v>0</v>
      </c>
      <c r="BD40" s="63">
        <f t="shared" si="4"/>
        <v>0</v>
      </c>
      <c r="BE40" s="63">
        <f t="shared" si="4"/>
        <v>0</v>
      </c>
      <c r="BF40" s="63">
        <f t="shared" si="4"/>
        <v>0</v>
      </c>
      <c r="BG40" s="63">
        <f t="shared" si="4"/>
        <v>0</v>
      </c>
      <c r="BH40" s="63">
        <f t="shared" si="4"/>
        <v>0</v>
      </c>
      <c r="BI40" s="153"/>
      <c r="BJ40" s="7"/>
    </row>
    <row r="41" spans="2:62" s="5" customFormat="1" ht="12.75" customHeight="1">
      <c r="B41" s="82"/>
      <c r="C41" s="304" t="s">
        <v>89</v>
      </c>
      <c r="D41" s="305"/>
      <c r="E41" s="184">
        <f>COUNTIF(E3:E37,0)</f>
        <v>0</v>
      </c>
      <c r="F41" s="14">
        <f aca="true" t="shared" si="5" ref="F41:AZ41">COUNTIF(F3:F37,0)</f>
        <v>0</v>
      </c>
      <c r="G41" s="14">
        <f t="shared" si="5"/>
        <v>0</v>
      </c>
      <c r="H41" s="14">
        <f t="shared" si="5"/>
        <v>0</v>
      </c>
      <c r="I41" s="14">
        <f t="shared" si="5"/>
        <v>0</v>
      </c>
      <c r="J41" s="14">
        <f t="shared" si="5"/>
        <v>0</v>
      </c>
      <c r="K41" s="14">
        <f t="shared" si="5"/>
        <v>0</v>
      </c>
      <c r="L41" s="14">
        <f t="shared" si="5"/>
        <v>0</v>
      </c>
      <c r="M41" s="14">
        <f t="shared" si="5"/>
        <v>0</v>
      </c>
      <c r="N41" s="14">
        <f t="shared" si="5"/>
        <v>0</v>
      </c>
      <c r="O41" s="14">
        <f t="shared" si="5"/>
        <v>0</v>
      </c>
      <c r="P41" s="14">
        <f t="shared" si="5"/>
        <v>0</v>
      </c>
      <c r="Q41" s="14">
        <f t="shared" si="5"/>
        <v>0</v>
      </c>
      <c r="R41" s="14">
        <f t="shared" si="5"/>
        <v>0</v>
      </c>
      <c r="S41" s="14">
        <f t="shared" si="5"/>
        <v>0</v>
      </c>
      <c r="T41" s="14">
        <f t="shared" si="5"/>
        <v>0</v>
      </c>
      <c r="U41" s="14">
        <f t="shared" si="5"/>
        <v>0</v>
      </c>
      <c r="V41" s="14">
        <f t="shared" si="5"/>
        <v>0</v>
      </c>
      <c r="W41" s="14">
        <f t="shared" si="5"/>
        <v>0</v>
      </c>
      <c r="X41" s="14">
        <f t="shared" si="5"/>
        <v>0</v>
      </c>
      <c r="Y41" s="14">
        <f t="shared" si="5"/>
        <v>0</v>
      </c>
      <c r="Z41" s="14">
        <f t="shared" si="5"/>
        <v>0</v>
      </c>
      <c r="AA41" s="14">
        <f t="shared" si="5"/>
        <v>0</v>
      </c>
      <c r="AB41" s="146">
        <f t="shared" si="5"/>
        <v>0</v>
      </c>
      <c r="AC41" s="241">
        <f t="shared" si="5"/>
        <v>0</v>
      </c>
      <c r="AD41" s="14">
        <f t="shared" si="5"/>
        <v>0</v>
      </c>
      <c r="AE41" s="14">
        <f t="shared" si="5"/>
        <v>0</v>
      </c>
      <c r="AF41" s="14">
        <f t="shared" si="5"/>
        <v>0</v>
      </c>
      <c r="AG41" s="14">
        <f t="shared" si="5"/>
        <v>0</v>
      </c>
      <c r="AH41" s="14">
        <f t="shared" si="5"/>
        <v>0</v>
      </c>
      <c r="AI41" s="14">
        <f t="shared" si="5"/>
        <v>0</v>
      </c>
      <c r="AJ41" s="14">
        <f t="shared" si="5"/>
        <v>0</v>
      </c>
      <c r="AK41" s="14">
        <f t="shared" si="5"/>
        <v>0</v>
      </c>
      <c r="AL41" s="14">
        <f t="shared" si="5"/>
        <v>0</v>
      </c>
      <c r="AM41" s="14">
        <f t="shared" si="5"/>
        <v>0</v>
      </c>
      <c r="AN41" s="14">
        <f t="shared" si="5"/>
        <v>0</v>
      </c>
      <c r="AO41" s="14">
        <f>COUNTIF(AO3:AO37,0)</f>
        <v>0</v>
      </c>
      <c r="AP41" s="14">
        <f t="shared" si="5"/>
        <v>0</v>
      </c>
      <c r="AQ41" s="146">
        <f t="shared" si="5"/>
        <v>0</v>
      </c>
      <c r="AR41" s="146">
        <f t="shared" si="5"/>
        <v>0</v>
      </c>
      <c r="AS41" s="146">
        <f t="shared" si="5"/>
        <v>0</v>
      </c>
      <c r="AT41" s="14">
        <f t="shared" si="5"/>
        <v>0</v>
      </c>
      <c r="AU41" s="14">
        <f t="shared" si="5"/>
        <v>0</v>
      </c>
      <c r="AV41" s="14">
        <f t="shared" si="5"/>
        <v>0</v>
      </c>
      <c r="AW41" s="14">
        <f t="shared" si="5"/>
        <v>0</v>
      </c>
      <c r="AX41" s="14">
        <f t="shared" si="5"/>
        <v>0</v>
      </c>
      <c r="AY41" s="14">
        <f t="shared" si="5"/>
        <v>0</v>
      </c>
      <c r="AZ41" s="14">
        <f t="shared" si="5"/>
        <v>0</v>
      </c>
      <c r="BA41" s="14">
        <f aca="true" t="shared" si="6" ref="BA41:BH41">COUNTIF(BA3:BA37,0)</f>
        <v>0</v>
      </c>
      <c r="BB41" s="14">
        <f t="shared" si="6"/>
        <v>0</v>
      </c>
      <c r="BC41" s="14">
        <f t="shared" si="6"/>
        <v>0</v>
      </c>
      <c r="BD41" s="14">
        <f t="shared" si="6"/>
        <v>0</v>
      </c>
      <c r="BE41" s="14">
        <f t="shared" si="6"/>
        <v>0</v>
      </c>
      <c r="BF41" s="14">
        <f t="shared" si="6"/>
        <v>0</v>
      </c>
      <c r="BG41" s="14">
        <f t="shared" si="6"/>
        <v>0</v>
      </c>
      <c r="BH41" s="14">
        <f t="shared" si="6"/>
        <v>0</v>
      </c>
      <c r="BI41" s="153"/>
      <c r="BJ41" s="7"/>
    </row>
    <row r="42" spans="1:63" s="8" customFormat="1" ht="12.75" customHeight="1">
      <c r="A42" s="82"/>
      <c r="B42" s="300" t="s">
        <v>3</v>
      </c>
      <c r="C42" s="300"/>
      <c r="D42" s="301"/>
      <c r="E42" s="245">
        <f>COUNTIF(E3:E37,1)</f>
        <v>0</v>
      </c>
      <c r="F42" s="66"/>
      <c r="G42" s="66"/>
      <c r="H42" s="66"/>
      <c r="I42" s="66"/>
      <c r="J42" s="66"/>
      <c r="K42" s="66"/>
      <c r="L42" s="67"/>
      <c r="M42" s="80">
        <f>COUNTIF(M3:M37,1)</f>
        <v>0</v>
      </c>
      <c r="N42" s="66"/>
      <c r="O42" s="66"/>
      <c r="P42" s="66"/>
      <c r="Q42" s="80">
        <f>COUNTIF(Q3:Q37,1)</f>
        <v>0</v>
      </c>
      <c r="R42" s="67"/>
      <c r="S42" s="66"/>
      <c r="T42" s="67"/>
      <c r="U42" s="67"/>
      <c r="V42" s="66"/>
      <c r="W42" s="67"/>
      <c r="X42" s="67"/>
      <c r="Y42" s="66"/>
      <c r="Z42" s="66"/>
      <c r="AA42" s="80">
        <f>COUNTIF(AA3:AA37,1)</f>
        <v>0</v>
      </c>
      <c r="AB42" s="182"/>
      <c r="AC42" s="242"/>
      <c r="AD42" s="80">
        <f>COUNTIF(AD3:AD37,1)</f>
        <v>0</v>
      </c>
      <c r="AE42" s="66"/>
      <c r="AF42" s="80">
        <f>COUNTIF(AF3:AF37,1)</f>
        <v>0</v>
      </c>
      <c r="AG42" s="67"/>
      <c r="AH42" s="66"/>
      <c r="AI42" s="66"/>
      <c r="AJ42" s="66"/>
      <c r="AK42" s="67"/>
      <c r="AL42" s="80">
        <f>COUNTIF(AL3:AL37,1)</f>
        <v>0</v>
      </c>
      <c r="AM42" s="66"/>
      <c r="AN42" s="66"/>
      <c r="AO42" s="66"/>
      <c r="AP42" s="66"/>
      <c r="AQ42" s="182"/>
      <c r="AR42" s="66"/>
      <c r="AS42" s="67"/>
      <c r="AT42" s="66"/>
      <c r="AU42" s="128"/>
      <c r="AV42" s="128"/>
      <c r="AW42" s="80">
        <f>COUNTIF(AW3:AW37,1)</f>
        <v>0</v>
      </c>
      <c r="AX42" s="80">
        <f>COUNTIF(AX3:AX37,1)</f>
        <v>0</v>
      </c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53"/>
      <c r="BJ42" s="76"/>
      <c r="BK42" s="62"/>
    </row>
    <row r="43" spans="1:62" s="4" customFormat="1" ht="12.75" customHeight="1">
      <c r="A43" s="81"/>
      <c r="B43" s="84"/>
      <c r="C43" s="302" t="s">
        <v>90</v>
      </c>
      <c r="D43" s="303"/>
      <c r="E43" s="86">
        <f>COUNTIF(E3:E37,9)</f>
        <v>0</v>
      </c>
      <c r="F43" s="85">
        <f aca="true" t="shared" si="7" ref="F43:AZ43">COUNTIF(F3:F37,9)</f>
        <v>0</v>
      </c>
      <c r="G43" s="85">
        <f t="shared" si="7"/>
        <v>0</v>
      </c>
      <c r="H43" s="85">
        <f t="shared" si="7"/>
        <v>0</v>
      </c>
      <c r="I43" s="85">
        <f t="shared" si="7"/>
        <v>0</v>
      </c>
      <c r="J43" s="85">
        <f t="shared" si="7"/>
        <v>0</v>
      </c>
      <c r="K43" s="85">
        <f t="shared" si="7"/>
        <v>0</v>
      </c>
      <c r="L43" s="86">
        <f t="shared" si="7"/>
        <v>0</v>
      </c>
      <c r="M43" s="86">
        <f t="shared" si="7"/>
        <v>0</v>
      </c>
      <c r="N43" s="85">
        <f t="shared" si="7"/>
        <v>0</v>
      </c>
      <c r="O43" s="85">
        <f t="shared" si="7"/>
        <v>0</v>
      </c>
      <c r="P43" s="85">
        <f t="shared" si="7"/>
        <v>0</v>
      </c>
      <c r="Q43" s="86">
        <f t="shared" si="7"/>
        <v>0</v>
      </c>
      <c r="R43" s="86">
        <f t="shared" si="7"/>
        <v>0</v>
      </c>
      <c r="S43" s="85">
        <f t="shared" si="7"/>
        <v>0</v>
      </c>
      <c r="T43" s="86">
        <f t="shared" si="7"/>
        <v>0</v>
      </c>
      <c r="U43" s="86">
        <f t="shared" si="7"/>
        <v>0</v>
      </c>
      <c r="V43" s="85">
        <f t="shared" si="7"/>
        <v>0</v>
      </c>
      <c r="W43" s="87">
        <f t="shared" si="7"/>
        <v>0</v>
      </c>
      <c r="X43" s="86">
        <f t="shared" si="7"/>
        <v>0</v>
      </c>
      <c r="Y43" s="85">
        <f t="shared" si="7"/>
        <v>0</v>
      </c>
      <c r="Z43" s="85">
        <f t="shared" si="7"/>
        <v>0</v>
      </c>
      <c r="AA43" s="85">
        <f t="shared" si="7"/>
        <v>0</v>
      </c>
      <c r="AB43" s="183">
        <f t="shared" si="7"/>
        <v>0</v>
      </c>
      <c r="AC43" s="243">
        <f t="shared" si="7"/>
        <v>0</v>
      </c>
      <c r="AD43" s="86">
        <f t="shared" si="7"/>
        <v>0</v>
      </c>
      <c r="AE43" s="85">
        <f t="shared" si="7"/>
        <v>0</v>
      </c>
      <c r="AF43" s="208">
        <f t="shared" si="7"/>
        <v>0</v>
      </c>
      <c r="AG43" s="86">
        <f t="shared" si="7"/>
        <v>0</v>
      </c>
      <c r="AH43" s="85">
        <f t="shared" si="7"/>
        <v>0</v>
      </c>
      <c r="AI43" s="85">
        <f t="shared" si="7"/>
        <v>0</v>
      </c>
      <c r="AJ43" s="85">
        <f t="shared" si="7"/>
        <v>0</v>
      </c>
      <c r="AK43" s="86">
        <f t="shared" si="7"/>
        <v>0</v>
      </c>
      <c r="AL43" s="85">
        <f t="shared" si="7"/>
        <v>0</v>
      </c>
      <c r="AM43" s="85">
        <f t="shared" si="7"/>
        <v>0</v>
      </c>
      <c r="AN43" s="85">
        <f t="shared" si="7"/>
        <v>0</v>
      </c>
      <c r="AO43" s="85">
        <f>COUNTIF(AO3:AO37,9)</f>
        <v>0</v>
      </c>
      <c r="AP43" s="85">
        <f t="shared" si="7"/>
        <v>0</v>
      </c>
      <c r="AQ43" s="183">
        <f t="shared" si="7"/>
        <v>0</v>
      </c>
      <c r="AR43" s="85">
        <f>COUNTIF(AR3:AR37,0)</f>
        <v>0</v>
      </c>
      <c r="AS43" s="86">
        <f>COUNTIF(AS3:AS37,0)</f>
        <v>0</v>
      </c>
      <c r="AT43" s="86">
        <f t="shared" si="7"/>
        <v>0</v>
      </c>
      <c r="AU43" s="85">
        <f t="shared" si="7"/>
        <v>0</v>
      </c>
      <c r="AV43" s="85">
        <f t="shared" si="7"/>
        <v>0</v>
      </c>
      <c r="AW43" s="86">
        <f t="shared" si="7"/>
        <v>0</v>
      </c>
      <c r="AX43" s="86">
        <f t="shared" si="7"/>
        <v>0</v>
      </c>
      <c r="AY43" s="86">
        <f t="shared" si="7"/>
        <v>0</v>
      </c>
      <c r="AZ43" s="86">
        <f t="shared" si="7"/>
        <v>0</v>
      </c>
      <c r="BA43" s="86">
        <f aca="true" t="shared" si="8" ref="BA43:BH43">COUNTIF(BA3:BA37,9)</f>
        <v>0</v>
      </c>
      <c r="BB43" s="86">
        <f t="shared" si="8"/>
        <v>0</v>
      </c>
      <c r="BC43" s="86">
        <f t="shared" si="8"/>
        <v>0</v>
      </c>
      <c r="BD43" s="86">
        <f t="shared" si="8"/>
        <v>0</v>
      </c>
      <c r="BE43" s="86">
        <f t="shared" si="8"/>
        <v>0</v>
      </c>
      <c r="BF43" s="86">
        <f t="shared" si="8"/>
        <v>0</v>
      </c>
      <c r="BG43" s="86">
        <f t="shared" si="8"/>
        <v>0</v>
      </c>
      <c r="BH43" s="86">
        <f t="shared" si="8"/>
        <v>0</v>
      </c>
      <c r="BI43" s="154"/>
      <c r="BJ43" s="45"/>
    </row>
    <row r="44" spans="1:62" ht="12.75" customHeight="1" thickBot="1">
      <c r="A44" s="24"/>
      <c r="B44" s="24"/>
      <c r="C44" s="24"/>
      <c r="D44" s="25"/>
      <c r="E44" s="29"/>
      <c r="F44" s="26"/>
      <c r="G44" s="26"/>
      <c r="H44" s="26"/>
      <c r="I44" s="26"/>
      <c r="J44" s="26"/>
      <c r="K44" s="26"/>
      <c r="L44" s="29"/>
      <c r="M44" s="29"/>
      <c r="N44" s="29"/>
      <c r="O44" s="26"/>
      <c r="P44" s="26"/>
      <c r="Q44" s="29"/>
      <c r="R44" s="29"/>
      <c r="S44" s="26"/>
      <c r="T44" s="186"/>
      <c r="U44" s="26"/>
      <c r="V44" s="26"/>
      <c r="W44" s="29"/>
      <c r="X44" s="29"/>
      <c r="Y44" s="26"/>
      <c r="Z44" s="26"/>
      <c r="AA44" s="26"/>
      <c r="AB44" s="147"/>
      <c r="AC44" s="244"/>
      <c r="AD44" s="29"/>
      <c r="AE44" s="26"/>
      <c r="AF44" s="29"/>
      <c r="AG44" s="29"/>
      <c r="AH44" s="26"/>
      <c r="AI44" s="26"/>
      <c r="AJ44" s="26"/>
      <c r="AK44" s="29"/>
      <c r="AL44" s="26"/>
      <c r="AM44" s="26"/>
      <c r="AN44" s="26"/>
      <c r="AO44" s="26"/>
      <c r="AP44" s="26"/>
      <c r="AQ44" s="147"/>
      <c r="AR44" s="26"/>
      <c r="AS44" s="29"/>
      <c r="AT44" s="29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153"/>
      <c r="BJ44" s="7"/>
    </row>
    <row r="45" spans="1:62" ht="5.25" customHeight="1" thickBot="1">
      <c r="A45" s="24"/>
      <c r="B45" s="24"/>
      <c r="C45" s="24"/>
      <c r="D45" s="27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155"/>
      <c r="BJ45" s="10"/>
    </row>
    <row r="46" spans="1:62" ht="12.75">
      <c r="A46" s="59"/>
      <c r="B46" s="57"/>
      <c r="C46" s="16" t="s">
        <v>21</v>
      </c>
      <c r="D46" s="31"/>
      <c r="E46" s="43">
        <f>IF(E39=0,"",E40/E39+E42/E39/2)</f>
      </c>
      <c r="F46" s="39">
        <f aca="true" t="shared" si="9" ref="F46:AV46">IF(F39=0,"",F40/F39)</f>
      </c>
      <c r="G46" s="39">
        <f t="shared" si="9"/>
      </c>
      <c r="H46" s="39">
        <f t="shared" si="9"/>
      </c>
      <c r="I46" s="39">
        <f t="shared" si="9"/>
      </c>
      <c r="J46" s="39">
        <f t="shared" si="9"/>
      </c>
      <c r="K46" s="39">
        <f t="shared" si="9"/>
      </c>
      <c r="L46" s="39">
        <f t="shared" si="9"/>
      </c>
      <c r="M46" s="43">
        <f>IF(M39=0,"",M40/M39+M42/M39/2)</f>
      </c>
      <c r="N46" s="39">
        <f t="shared" si="9"/>
      </c>
      <c r="O46" s="39">
        <f t="shared" si="9"/>
      </c>
      <c r="P46" s="39">
        <f t="shared" si="9"/>
      </c>
      <c r="Q46" s="43">
        <f>IF(Q39=0,"",Q40/Q39+Q42/Q39/2)</f>
      </c>
      <c r="R46" s="40">
        <f t="shared" si="9"/>
      </c>
      <c r="S46" s="39">
        <f t="shared" si="9"/>
      </c>
      <c r="T46" s="39">
        <f t="shared" si="9"/>
      </c>
      <c r="U46" s="40">
        <f t="shared" si="9"/>
      </c>
      <c r="V46" s="39">
        <f t="shared" si="9"/>
      </c>
      <c r="W46" s="39">
        <f t="shared" si="9"/>
      </c>
      <c r="X46" s="40">
        <f t="shared" si="9"/>
      </c>
      <c r="Y46" s="39">
        <f t="shared" si="9"/>
      </c>
      <c r="Z46" s="39">
        <f t="shared" si="9"/>
      </c>
      <c r="AA46" s="43">
        <f>IF(AA39=0,"",AA40/AA39+AA42/AA39/2)</f>
      </c>
      <c r="AB46" s="39">
        <f t="shared" si="9"/>
      </c>
      <c r="AC46" s="39">
        <f t="shared" si="9"/>
      </c>
      <c r="AD46" s="43">
        <f>IF(AD39=0,"",AD40/AD39+AD42/AD39/2)</f>
      </c>
      <c r="AE46" s="39">
        <f t="shared" si="9"/>
      </c>
      <c r="AF46" s="43">
        <f>IF(AF39=0,"",AF40/AF39+AF42/AF39/2)</f>
      </c>
      <c r="AG46" s="40">
        <f t="shared" si="9"/>
      </c>
      <c r="AH46" s="39">
        <f t="shared" si="9"/>
      </c>
      <c r="AI46" s="39">
        <f t="shared" si="9"/>
      </c>
      <c r="AJ46" s="39">
        <f t="shared" si="9"/>
      </c>
      <c r="AK46" s="40">
        <f t="shared" si="9"/>
      </c>
      <c r="AL46" s="43">
        <f>IF(AL39=0,"",AL40/AL39+AL42/AL39/2)</f>
      </c>
      <c r="AM46" s="40">
        <f t="shared" si="9"/>
      </c>
      <c r="AN46" s="40">
        <f t="shared" si="9"/>
      </c>
      <c r="AO46" s="40">
        <f t="shared" si="9"/>
      </c>
      <c r="AP46" s="40">
        <f t="shared" si="9"/>
      </c>
      <c r="AQ46" s="40">
        <f t="shared" si="9"/>
      </c>
      <c r="AR46" s="40">
        <f t="shared" si="9"/>
      </c>
      <c r="AS46" s="40">
        <f t="shared" si="9"/>
      </c>
      <c r="AT46" s="40">
        <f t="shared" si="9"/>
      </c>
      <c r="AU46" s="40">
        <f t="shared" si="9"/>
      </c>
      <c r="AV46" s="40">
        <f t="shared" si="9"/>
      </c>
      <c r="AW46" s="43">
        <f>IF(AW39=0,"",AW40/AW39+AW42/AW39/2)</f>
      </c>
      <c r="AX46" s="43">
        <f>IF(AX39=0,"",AX40/AX39+AX42/AX39/2)</f>
      </c>
      <c r="AY46" s="40">
        <f aca="true" t="shared" si="10" ref="AY46:BH46">IF(AY39=0,"",AY40/AY39)</f>
      </c>
      <c r="AZ46" s="40">
        <f t="shared" si="10"/>
      </c>
      <c r="BA46" s="40">
        <f t="shared" si="10"/>
      </c>
      <c r="BB46" s="40">
        <f t="shared" si="10"/>
      </c>
      <c r="BC46" s="40">
        <f t="shared" si="10"/>
      </c>
      <c r="BD46" s="40">
        <f t="shared" si="10"/>
      </c>
      <c r="BE46" s="40">
        <f t="shared" si="10"/>
      </c>
      <c r="BF46" s="40">
        <f t="shared" si="10"/>
      </c>
      <c r="BG46" s="40">
        <f t="shared" si="10"/>
      </c>
      <c r="BH46" s="40">
        <f t="shared" si="10"/>
      </c>
      <c r="BI46" s="153"/>
      <c r="BJ46" s="7"/>
    </row>
    <row r="47" spans="1:62" ht="12.75">
      <c r="A47" s="58"/>
      <c r="B47" s="56"/>
      <c r="C47" s="74" t="s">
        <v>4</v>
      </c>
      <c r="D47" s="73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18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153"/>
      <c r="BJ47" s="7"/>
    </row>
    <row r="48" spans="46:62" ht="12.75"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13"/>
      <c r="BJ48" s="7"/>
    </row>
    <row r="49" spans="52:62" ht="12.75">
      <c r="AZ49" s="68"/>
      <c r="BA49" s="68"/>
      <c r="BB49" s="68"/>
      <c r="BC49" s="68"/>
      <c r="BD49" s="68"/>
      <c r="BE49" s="68"/>
      <c r="BF49" s="68"/>
      <c r="BG49" s="68"/>
      <c r="BH49" s="68"/>
      <c r="BI49" s="13">
        <f>COUNTIF(BI3:BI37,"!")</f>
        <v>0</v>
      </c>
      <c r="BJ49" s="10"/>
    </row>
  </sheetData>
  <sheetProtection password="CA89" sheet="1"/>
  <mergeCells count="43">
    <mergeCell ref="B1:C1"/>
    <mergeCell ref="B2:C2"/>
    <mergeCell ref="C3:D3"/>
    <mergeCell ref="A3:B37"/>
    <mergeCell ref="C37:D37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26:D26"/>
    <mergeCell ref="C27:D27"/>
    <mergeCell ref="C28:D28"/>
    <mergeCell ref="C14:D14"/>
    <mergeCell ref="C15:D15"/>
    <mergeCell ref="C16:D16"/>
    <mergeCell ref="C17:D17"/>
    <mergeCell ref="C29:D29"/>
    <mergeCell ref="C18:D18"/>
    <mergeCell ref="C19:D19"/>
    <mergeCell ref="C20:D20"/>
    <mergeCell ref="C21:D21"/>
    <mergeCell ref="C22:D22"/>
    <mergeCell ref="C23:D23"/>
    <mergeCell ref="C24:D24"/>
    <mergeCell ref="C25:D25"/>
    <mergeCell ref="B42:D42"/>
    <mergeCell ref="C43:D43"/>
    <mergeCell ref="C34:D34"/>
    <mergeCell ref="C35:D35"/>
    <mergeCell ref="C41:D41"/>
    <mergeCell ref="C39:D39"/>
    <mergeCell ref="C40:D40"/>
    <mergeCell ref="C36:D36"/>
    <mergeCell ref="C30:D30"/>
    <mergeCell ref="C31:D31"/>
    <mergeCell ref="C32:D32"/>
    <mergeCell ref="C33:D33"/>
  </mergeCells>
  <conditionalFormatting sqref="E46:BH46">
    <cfRule type="cellIs" priority="104" dxfId="52" operator="equal" stopIfTrue="1">
      <formula>IF(E47&lt;&gt;"",E47,"")</formula>
    </cfRule>
    <cfRule type="cellIs" priority="105" dxfId="7" operator="lessThan" stopIfTrue="1">
      <formula>IF(E47&lt;&gt;"",E47,0)</formula>
    </cfRule>
    <cfRule type="cellIs" priority="106" dxfId="6" operator="greaterThan" stopIfTrue="1">
      <formula>IF(E47&lt;&gt;"",E47,101)</formula>
    </cfRule>
  </conditionalFormatting>
  <conditionalFormatting sqref="E3:BH37">
    <cfRule type="cellIs" priority="4" dxfId="1" operator="equal" stopIfTrue="1">
      <formula>E$2</formula>
    </cfRule>
  </conditionalFormatting>
  <conditionalFormatting sqref="BI48:BI49">
    <cfRule type="cellIs" priority="107" dxfId="53" operator="greaterThan" stopIfTrue="1">
      <formula>0</formula>
    </cfRule>
    <cfRule type="cellIs" priority="108" dxfId="16" operator="greaterThanOrEqual" stopIfTrue="1">
      <formula>0</formula>
    </cfRule>
  </conditionalFormatting>
  <conditionalFormatting sqref="AT48:BH48 AZ49:BH49">
    <cfRule type="cellIs" priority="110" dxfId="13" operator="equal" stopIfTrue="1">
      <formula>""""""</formula>
    </cfRule>
    <cfRule type="cellIs" priority="111" dxfId="46" operator="equal" stopIfTrue="1">
      <formula>"Nombre de ligne(s) à vérifier :"</formula>
    </cfRule>
  </conditionalFormatting>
  <conditionalFormatting sqref="BI3:BI37">
    <cfRule type="cellIs" priority="124" dxfId="5" operator="equal" stopIfTrue="1">
      <formula>"a"</formula>
    </cfRule>
    <cfRule type="cellIs" priority="125" dxfId="53" operator="equal" stopIfTrue="1">
      <formula>"!"</formula>
    </cfRule>
  </conditionalFormatting>
  <dataValidations count="3">
    <dataValidation type="list" allowBlank="1" showDropDown="1" showInputMessage="1" showErrorMessage="1" errorTitle="Donnée introduite non conforme" error="1 réponse correcte&#10;0 réponse incorrecte&#10;9 pas de réponse&#10;a absent" sqref="F3:L37 N3:P37 R3:Z37 AB3:AC37 AE3:AE37 AG3:AK37 AM3:AV37 AY3:BE37 BG3:BH37">
      <formula1>"0,1,9,a"</formula1>
    </dataValidation>
    <dataValidation type="list" allowBlank="1" showDropDown="1" showInputMessage="1" showErrorMessage="1" errorTitle="Donnée introduite non conforme" error="2 réponse correcte&#10;1 réponse partiellement correcte&#10;0 réponse incorrecte&#10;9 pas de réponse&#10;a absent" sqref="AL3:AL37 AW3:AX37 E3:E37 M3:M37 Q3:Q37 AA3:AA37 AD3:AD37 AF3:AF37">
      <formula1>"0,1,2,9,a"</formula1>
    </dataValidation>
    <dataValidation type="list" allowBlank="1" showDropDown="1" showInputMessage="1" showErrorMessage="1" errorTitle="Donnée introduite non conforme" error="2 réponse correcte&#10;1 réponse partiellement correcte&#10;0 réponse incorrecte&#10;9 pas de réponse&#10;a absent" sqref="BF3:BF37">
      <formula1>"0,1,9,a"</formula1>
    </dataValidation>
  </dataValidations>
  <printOptions headings="1"/>
  <pageMargins left="0.31496062992125984" right="0.2755905511811024" top="0.4724409448818898" bottom="0.4724409448818898" header="0.31496062992125984" footer="0.35433070866141736"/>
  <pageSetup fitToWidth="12" orientation="landscape" pageOrder="overThenDown" paperSize="9" scale="60"/>
  <headerFooter alignWithMargins="0">
    <oddFooter>&amp;C&amp;A&amp;RPage &amp;P</oddFooter>
  </headerFooter>
  <colBreaks count="3" manualBreakCount="3">
    <brk id="36" max="54" man="1"/>
    <brk id="51" max="54" man="1"/>
    <brk id="6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CF64"/>
  <sheetViews>
    <sheetView zoomScaleSheetLayoutView="150" zoomScalePageLayoutView="0" workbookViewId="0" topLeftCell="A1">
      <pane xSplit="3" topLeftCell="D1" activePane="topRight" state="frozen"/>
      <selection pane="topLeft" activeCell="A1" sqref="A1"/>
      <selection pane="topRight" activeCell="B1" sqref="B1:C2"/>
    </sheetView>
  </sheetViews>
  <sheetFormatPr defaultColWidth="11.421875" defaultRowHeight="12.75"/>
  <cols>
    <col min="1" max="1" width="6.421875" style="4" customWidth="1"/>
    <col min="2" max="2" width="10.8515625" style="4" customWidth="1"/>
    <col min="3" max="3" width="25.7109375" style="4" customWidth="1"/>
    <col min="4" max="5" width="3.7109375" style="4" customWidth="1"/>
    <col min="6" max="7" width="10.8515625" style="4" customWidth="1"/>
    <col min="8" max="8" width="3.7109375" style="4" customWidth="1"/>
    <col min="9" max="9" width="15.8515625" style="4" customWidth="1"/>
    <col min="10" max="10" width="15.7109375" style="4" customWidth="1"/>
    <col min="11" max="15" width="5.7109375" style="4" customWidth="1"/>
    <col min="16" max="16" width="5.7109375" style="93" customWidth="1"/>
    <col min="17" max="17" width="13.00390625" style="9" customWidth="1"/>
    <col min="18" max="18" width="11.140625" style="9" customWidth="1"/>
    <col min="19" max="30" width="5.7109375" style="4" customWidth="1"/>
    <col min="31" max="31" width="13.00390625" style="9" bestFit="1" customWidth="1"/>
    <col min="32" max="32" width="11.140625" style="9" bestFit="1" customWidth="1"/>
    <col min="33" max="33" width="5.7109375" style="9" bestFit="1" customWidth="1"/>
    <col min="34" max="34" width="13.00390625" style="9" bestFit="1" customWidth="1"/>
    <col min="35" max="35" width="11.421875" style="4" bestFit="1" customWidth="1"/>
    <col min="36" max="37" width="5.7109375" style="4" customWidth="1"/>
    <col min="38" max="38" width="13.00390625" style="4" bestFit="1" customWidth="1"/>
    <col min="39" max="39" width="11.421875" style="4" bestFit="1" customWidth="1"/>
    <col min="40" max="43" width="5.421875" style="4" customWidth="1"/>
    <col min="44" max="44" width="5.421875" style="30" customWidth="1"/>
    <col min="45" max="45" width="12.00390625" style="30" bestFit="1" customWidth="1"/>
    <col min="46" max="46" width="9.8515625" style="30" customWidth="1"/>
    <col min="47" max="65" width="5.7109375" style="30" customWidth="1"/>
    <col min="66" max="66" width="5.421875" style="9" customWidth="1"/>
    <col min="67" max="67" width="13.00390625" style="9" bestFit="1" customWidth="1"/>
    <col min="68" max="68" width="10.00390625" style="9" customWidth="1"/>
    <col min="69" max="70" width="5.7109375" style="9" customWidth="1"/>
    <col min="71" max="71" width="13.00390625" style="4" customWidth="1"/>
    <col min="72" max="72" width="10.00390625" style="4" customWidth="1"/>
    <col min="73" max="75" width="5.7109375" style="4" customWidth="1"/>
    <col min="76" max="76" width="5.7109375" style="9" customWidth="1"/>
    <col min="77" max="77" width="13.00390625" style="4" customWidth="1"/>
    <col min="78" max="78" width="10.00390625" style="4" customWidth="1"/>
    <col min="79" max="81" width="5.7109375" style="4" customWidth="1"/>
    <col min="82" max="82" width="5.7109375" style="9" bestFit="1" customWidth="1"/>
    <col min="83" max="83" width="13.00390625" style="4" bestFit="1" customWidth="1"/>
    <col min="84" max="84" width="10.421875" style="4" customWidth="1"/>
    <col min="85" max="16384" width="11.421875" style="4" customWidth="1"/>
  </cols>
  <sheetData>
    <row r="1" spans="1:84" ht="24.75" customHeight="1" thickBot="1">
      <c r="A1" s="335" t="s">
        <v>92</v>
      </c>
      <c r="B1" s="337">
        <f>IF('Encodage réponses Es'!B1:C1="","",'Encodage réponses Es'!B1:C1)</f>
      </c>
      <c r="C1" s="338"/>
      <c r="D1" s="206"/>
      <c r="E1" s="207"/>
      <c r="F1" s="376" t="s">
        <v>19</v>
      </c>
      <c r="G1" s="377"/>
      <c r="H1" s="206"/>
      <c r="I1" s="207"/>
      <c r="J1" s="221"/>
      <c r="K1" s="373" t="s">
        <v>42</v>
      </c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/>
      <c r="BP1" s="375"/>
      <c r="BQ1" s="382" t="s">
        <v>61</v>
      </c>
      <c r="BR1" s="383"/>
      <c r="BS1" s="383"/>
      <c r="BT1" s="383"/>
      <c r="BU1" s="383"/>
      <c r="BV1" s="383"/>
      <c r="BW1" s="383"/>
      <c r="BX1" s="383"/>
      <c r="BY1" s="383"/>
      <c r="BZ1" s="384"/>
      <c r="CA1" s="382" t="s">
        <v>63</v>
      </c>
      <c r="CB1" s="387"/>
      <c r="CC1" s="387"/>
      <c r="CD1" s="387"/>
      <c r="CE1" s="387"/>
      <c r="CF1" s="388"/>
    </row>
    <row r="2" spans="1:84" ht="45" customHeight="1">
      <c r="A2" s="336"/>
      <c r="B2" s="310"/>
      <c r="C2" s="311"/>
      <c r="D2" s="129"/>
      <c r="E2" s="125"/>
      <c r="F2" s="378"/>
      <c r="G2" s="379"/>
      <c r="H2" s="129"/>
      <c r="I2" s="125"/>
      <c r="J2" s="135" t="s">
        <v>85</v>
      </c>
      <c r="K2" s="370" t="s">
        <v>34</v>
      </c>
      <c r="L2" s="371"/>
      <c r="M2" s="371"/>
      <c r="N2" s="371"/>
      <c r="O2" s="371"/>
      <c r="P2" s="371"/>
      <c r="Q2" s="371"/>
      <c r="R2" s="372"/>
      <c r="S2" s="332" t="s">
        <v>35</v>
      </c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4"/>
      <c r="AG2" s="357" t="s">
        <v>37</v>
      </c>
      <c r="AH2" s="357"/>
      <c r="AI2" s="358"/>
      <c r="AJ2" s="329" t="s">
        <v>38</v>
      </c>
      <c r="AK2" s="330"/>
      <c r="AL2" s="330"/>
      <c r="AM2" s="331"/>
      <c r="AN2" s="359" t="s">
        <v>39</v>
      </c>
      <c r="AO2" s="360"/>
      <c r="AP2" s="360"/>
      <c r="AQ2" s="360"/>
      <c r="AR2" s="360"/>
      <c r="AS2" s="360"/>
      <c r="AT2" s="361"/>
      <c r="AU2" s="359" t="s">
        <v>40</v>
      </c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F2" s="360"/>
      <c r="BG2" s="360"/>
      <c r="BH2" s="360"/>
      <c r="BI2" s="360"/>
      <c r="BJ2" s="360"/>
      <c r="BK2" s="360"/>
      <c r="BL2" s="360"/>
      <c r="BM2" s="360"/>
      <c r="BN2" s="360"/>
      <c r="BO2" s="360"/>
      <c r="BP2" s="361"/>
      <c r="BQ2" s="297" t="s">
        <v>59</v>
      </c>
      <c r="BR2" s="323"/>
      <c r="BS2" s="323"/>
      <c r="BT2" s="324"/>
      <c r="BU2" s="297" t="s">
        <v>60</v>
      </c>
      <c r="BV2" s="385"/>
      <c r="BW2" s="385"/>
      <c r="BX2" s="385"/>
      <c r="BY2" s="385"/>
      <c r="BZ2" s="386"/>
      <c r="CA2" s="297" t="s">
        <v>64</v>
      </c>
      <c r="CB2" s="385"/>
      <c r="CC2" s="385"/>
      <c r="CD2" s="385"/>
      <c r="CE2" s="385"/>
      <c r="CF2" s="386"/>
    </row>
    <row r="3" spans="1:84" ht="11.25" customHeight="1">
      <c r="A3" s="341" t="s">
        <v>93</v>
      </c>
      <c r="B3" s="325">
        <f>IF('Encodage réponses Es'!B2:C2="","",'Encodage réponses Es'!B2:C2)</f>
      </c>
      <c r="C3" s="326"/>
      <c r="D3" s="133"/>
      <c r="E3" s="134"/>
      <c r="F3" s="130" t="s">
        <v>15</v>
      </c>
      <c r="G3" s="213" t="s">
        <v>16</v>
      </c>
      <c r="H3" s="133"/>
      <c r="I3" s="134"/>
      <c r="J3" s="118" t="s">
        <v>84</v>
      </c>
      <c r="K3" s="231">
        <v>11</v>
      </c>
      <c r="L3" s="232">
        <v>12</v>
      </c>
      <c r="M3" s="232">
        <v>16</v>
      </c>
      <c r="N3" s="232">
        <v>29</v>
      </c>
      <c r="O3" s="232">
        <v>30</v>
      </c>
      <c r="P3" s="233">
        <v>33</v>
      </c>
      <c r="Q3" s="362" t="s">
        <v>8</v>
      </c>
      <c r="R3" s="366"/>
      <c r="S3" s="89">
        <v>14</v>
      </c>
      <c r="T3" s="90">
        <v>32</v>
      </c>
      <c r="U3" s="90">
        <v>37</v>
      </c>
      <c r="V3" s="90">
        <v>38</v>
      </c>
      <c r="W3" s="90">
        <v>41</v>
      </c>
      <c r="X3" s="90">
        <v>42</v>
      </c>
      <c r="Y3" s="90">
        <v>43</v>
      </c>
      <c r="Z3" s="90">
        <v>44</v>
      </c>
      <c r="AA3" s="90">
        <v>49</v>
      </c>
      <c r="AB3" s="90">
        <v>50</v>
      </c>
      <c r="AC3" s="90">
        <v>51</v>
      </c>
      <c r="AD3" s="228">
        <v>52</v>
      </c>
      <c r="AE3" s="351" t="s">
        <v>36</v>
      </c>
      <c r="AF3" s="352"/>
      <c r="AG3" s="234">
        <v>2</v>
      </c>
      <c r="AH3" s="343" t="s">
        <v>18</v>
      </c>
      <c r="AI3" s="352"/>
      <c r="AJ3" s="104">
        <v>1</v>
      </c>
      <c r="AK3" s="103">
        <v>20</v>
      </c>
      <c r="AL3" s="343" t="s">
        <v>1</v>
      </c>
      <c r="AM3" s="352"/>
      <c r="AN3" s="189">
        <v>7</v>
      </c>
      <c r="AO3" s="222">
        <v>10</v>
      </c>
      <c r="AP3" s="222">
        <v>19</v>
      </c>
      <c r="AQ3" s="190">
        <v>22</v>
      </c>
      <c r="AR3" s="106">
        <v>31</v>
      </c>
      <c r="AS3" s="362" t="s">
        <v>6</v>
      </c>
      <c r="AT3" s="363"/>
      <c r="AU3" s="89">
        <v>8</v>
      </c>
      <c r="AV3" s="90">
        <v>9</v>
      </c>
      <c r="AW3" s="90">
        <v>13</v>
      </c>
      <c r="AX3" s="90">
        <v>17</v>
      </c>
      <c r="AY3" s="90">
        <v>23</v>
      </c>
      <c r="AZ3" s="90">
        <v>24</v>
      </c>
      <c r="BA3" s="90">
        <v>25</v>
      </c>
      <c r="BB3" s="90">
        <v>26</v>
      </c>
      <c r="BC3" s="90">
        <v>35</v>
      </c>
      <c r="BD3" s="90">
        <v>36</v>
      </c>
      <c r="BE3" s="90">
        <v>39</v>
      </c>
      <c r="BF3" s="90">
        <v>40</v>
      </c>
      <c r="BG3" s="90">
        <v>45</v>
      </c>
      <c r="BH3" s="90">
        <v>46</v>
      </c>
      <c r="BI3" s="90">
        <v>47</v>
      </c>
      <c r="BJ3" s="90">
        <v>48</v>
      </c>
      <c r="BK3" s="90">
        <v>53</v>
      </c>
      <c r="BL3" s="90">
        <v>54</v>
      </c>
      <c r="BM3" s="90">
        <v>55</v>
      </c>
      <c r="BN3" s="228">
        <v>56</v>
      </c>
      <c r="BO3" s="362" t="s">
        <v>41</v>
      </c>
      <c r="BP3" s="366"/>
      <c r="BQ3" s="89">
        <v>21</v>
      </c>
      <c r="BR3" s="228">
        <v>34</v>
      </c>
      <c r="BS3" s="343" t="s">
        <v>1</v>
      </c>
      <c r="BT3" s="344"/>
      <c r="BU3" s="224">
        <v>3</v>
      </c>
      <c r="BV3" s="226">
        <v>4</v>
      </c>
      <c r="BW3" s="226">
        <v>5</v>
      </c>
      <c r="BX3" s="228">
        <v>6</v>
      </c>
      <c r="BY3" s="343" t="s">
        <v>62</v>
      </c>
      <c r="BZ3" s="344"/>
      <c r="CA3" s="224">
        <v>15</v>
      </c>
      <c r="CB3" s="226">
        <v>18</v>
      </c>
      <c r="CC3" s="226">
        <v>27</v>
      </c>
      <c r="CD3" s="228">
        <v>28</v>
      </c>
      <c r="CE3" s="343" t="s">
        <v>6</v>
      </c>
      <c r="CF3" s="344"/>
    </row>
    <row r="4" spans="1:84" ht="11.25" customHeight="1" thickBot="1">
      <c r="A4" s="342"/>
      <c r="B4" s="327"/>
      <c r="C4" s="328"/>
      <c r="D4" s="133"/>
      <c r="E4" s="134"/>
      <c r="F4" s="132">
        <v>65</v>
      </c>
      <c r="G4" s="214" t="s">
        <v>17</v>
      </c>
      <c r="H4" s="133"/>
      <c r="I4" s="134"/>
      <c r="J4" s="119" t="s">
        <v>13</v>
      </c>
      <c r="K4" s="200">
        <v>1</v>
      </c>
      <c r="L4" s="201">
        <v>1</v>
      </c>
      <c r="M4" s="201">
        <v>1</v>
      </c>
      <c r="N4" s="201">
        <v>1</v>
      </c>
      <c r="O4" s="201">
        <v>1</v>
      </c>
      <c r="P4" s="229">
        <v>1</v>
      </c>
      <c r="Q4" s="364"/>
      <c r="R4" s="367"/>
      <c r="S4" s="200">
        <v>1</v>
      </c>
      <c r="T4" s="201">
        <v>1</v>
      </c>
      <c r="U4" s="201">
        <v>1</v>
      </c>
      <c r="V4" s="201">
        <v>1</v>
      </c>
      <c r="W4" s="201">
        <v>1</v>
      </c>
      <c r="X4" s="201">
        <v>1</v>
      </c>
      <c r="Y4" s="201">
        <v>1</v>
      </c>
      <c r="Z4" s="201">
        <v>1</v>
      </c>
      <c r="AA4" s="201">
        <v>1</v>
      </c>
      <c r="AB4" s="201">
        <v>1</v>
      </c>
      <c r="AC4" s="201">
        <v>1</v>
      </c>
      <c r="AD4" s="229">
        <v>1</v>
      </c>
      <c r="AE4" s="353"/>
      <c r="AF4" s="354"/>
      <c r="AG4" s="235">
        <v>1</v>
      </c>
      <c r="AH4" s="368"/>
      <c r="AI4" s="354"/>
      <c r="AJ4" s="64">
        <v>2</v>
      </c>
      <c r="AK4" s="105">
        <v>1</v>
      </c>
      <c r="AL4" s="368"/>
      <c r="AM4" s="354"/>
      <c r="AN4" s="191">
        <v>1</v>
      </c>
      <c r="AO4" s="223">
        <v>1</v>
      </c>
      <c r="AP4" s="223">
        <v>1</v>
      </c>
      <c r="AQ4" s="192">
        <v>1</v>
      </c>
      <c r="AR4" s="187">
        <v>1</v>
      </c>
      <c r="AS4" s="364"/>
      <c r="AT4" s="365"/>
      <c r="AU4" s="200">
        <v>1</v>
      </c>
      <c r="AV4" s="201">
        <v>2</v>
      </c>
      <c r="AW4" s="201">
        <v>2</v>
      </c>
      <c r="AX4" s="201">
        <v>1</v>
      </c>
      <c r="AY4" s="201">
        <v>2</v>
      </c>
      <c r="AZ4" s="201">
        <v>1</v>
      </c>
      <c r="BA4" s="201">
        <v>1</v>
      </c>
      <c r="BB4" s="201">
        <v>2</v>
      </c>
      <c r="BC4" s="201">
        <v>1</v>
      </c>
      <c r="BD4" s="201">
        <v>1</v>
      </c>
      <c r="BE4" s="201">
        <v>1</v>
      </c>
      <c r="BF4" s="201">
        <v>1</v>
      </c>
      <c r="BG4" s="201">
        <v>2</v>
      </c>
      <c r="BH4" s="201">
        <v>2</v>
      </c>
      <c r="BI4" s="201">
        <v>1</v>
      </c>
      <c r="BJ4" s="201">
        <v>1</v>
      </c>
      <c r="BK4" s="201">
        <v>1</v>
      </c>
      <c r="BL4" s="201">
        <v>1</v>
      </c>
      <c r="BM4" s="201">
        <v>1</v>
      </c>
      <c r="BN4" s="229">
        <v>1</v>
      </c>
      <c r="BO4" s="364"/>
      <c r="BP4" s="367"/>
      <c r="BQ4" s="200">
        <v>1</v>
      </c>
      <c r="BR4" s="229">
        <v>2</v>
      </c>
      <c r="BS4" s="345"/>
      <c r="BT4" s="346"/>
      <c r="BU4" s="225">
        <v>1</v>
      </c>
      <c r="BV4" s="227">
        <v>1</v>
      </c>
      <c r="BW4" s="227">
        <v>1</v>
      </c>
      <c r="BX4" s="229">
        <v>1</v>
      </c>
      <c r="BY4" s="345"/>
      <c r="BZ4" s="346"/>
      <c r="CA4" s="225">
        <v>1</v>
      </c>
      <c r="CB4" s="227">
        <v>1</v>
      </c>
      <c r="CC4" s="227">
        <v>1</v>
      </c>
      <c r="CD4" s="230">
        <v>2</v>
      </c>
      <c r="CE4" s="345"/>
      <c r="CF4" s="346"/>
    </row>
    <row r="5" spans="1:84" ht="11.25" customHeight="1">
      <c r="A5" s="314" t="s">
        <v>44</v>
      </c>
      <c r="B5" s="315"/>
      <c r="C5" s="275">
        <f>IF('Encodage réponses Es'!C3="","",'Encodage réponses Es'!C3)</f>
        <v>1</v>
      </c>
      <c r="D5" s="112"/>
      <c r="E5" s="112"/>
      <c r="F5" s="204">
        <f>IF(OR(Q5="",AE5="",AH5="",AL5="",AS5="",BO5="",BS5="",BY5="",CE5=""),"",Q5+AE5+AH5+AL5+AS5+BO5+BS5+BY5+CE5)</f>
      </c>
      <c r="G5" s="215">
        <f>IF(F5="","",F5/$F$4)</f>
      </c>
      <c r="H5" s="133"/>
      <c r="I5" s="134"/>
      <c r="J5" s="108"/>
      <c r="K5" s="65">
        <f>IF('Encodage réponses Es'!O3="","",'Encodage réponses Es'!O3)</f>
      </c>
      <c r="L5" s="47">
        <f>IF('Encodage réponses Es'!P3="","",'Encodage réponses Es'!P3)</f>
      </c>
      <c r="M5" s="47">
        <f>IF('Encodage réponses Es'!T3="","",'Encodage réponses Es'!T3)</f>
      </c>
      <c r="N5" s="47">
        <f>IF('Encodage réponses Es'!AG3="","",'Encodage réponses Es'!AG3)</f>
      </c>
      <c r="O5" s="47">
        <f>IF('Encodage réponses Es'!AH3="","",'Encodage réponses Es'!AH3)</f>
      </c>
      <c r="P5" s="49">
        <f>IF('Encodage réponses Es'!AK3="","",'Encodage réponses Es'!AK3)</f>
      </c>
      <c r="Q5" s="339">
        <f>IF(OR(COUNTIF(K5:P5,"a")&gt;0,COUNTBLANK(K5:P5)&gt;0),"",COUNTIF(K5:P5,1))</f>
      </c>
      <c r="R5" s="340"/>
      <c r="S5" s="65">
        <f>IF('Encodage réponses Es'!R3="","",'Encodage réponses Es'!R3)</f>
      </c>
      <c r="T5" s="47">
        <f>IF('Encodage réponses Es'!AJ3="","",'Encodage réponses Es'!AJ3)</f>
      </c>
      <c r="U5" s="47">
        <f>IF('Encodage réponses Es'!AO3="","",'Encodage réponses Es'!AO3)</f>
      </c>
      <c r="V5" s="47">
        <f>IF('Encodage réponses Es'!AP3="","",'Encodage réponses Es'!AP3)</f>
      </c>
      <c r="W5" s="47">
        <f>IF('Encodage réponses Es'!AS3="","",'Encodage réponses Es'!AS3)</f>
      </c>
      <c r="X5" s="47">
        <f>IF('Encodage réponses Es'!AT3="","",'Encodage réponses Es'!AT3)</f>
      </c>
      <c r="Y5" s="47">
        <f>IF('Encodage réponses Es'!AU3="","",'Encodage réponses Es'!AU3)</f>
      </c>
      <c r="Z5" s="47">
        <f>IF('Encodage réponses Es'!AV3="","",'Encodage réponses Es'!AV3)</f>
      </c>
      <c r="AA5" s="47">
        <f>IF('Encodage réponses Es'!BA3="","",'Encodage réponses Es'!BA3)</f>
      </c>
      <c r="AB5" s="47">
        <f>IF('Encodage réponses Es'!BB3="","",'Encodage réponses Es'!BB3)</f>
      </c>
      <c r="AC5" s="47">
        <f>IF('Encodage réponses Es'!BC3="","",'Encodage réponses Es'!BC3)</f>
      </c>
      <c r="AD5" s="49">
        <f>IF('Encodage réponses Es'!BD3="","",'Encodage réponses Es'!BD3)</f>
      </c>
      <c r="AE5" s="339">
        <f aca="true" t="shared" si="0" ref="AE5:AE39">IF(OR(COUNTIF(S5:AD5,"a")&gt;0,COUNTBLANK(S5:AD5)&gt;0),"",COUNTIF(S5:AD5,1))</f>
      </c>
      <c r="AF5" s="340"/>
      <c r="AG5" s="126">
        <f>IF('Encodage réponses Es'!F3="","",'Encodage réponses Es'!F3)</f>
      </c>
      <c r="AH5" s="380">
        <f>IF(OR(AG5="a",AG5=""),"",IF(AG5=9,0,AG5))</f>
      </c>
      <c r="AI5" s="381"/>
      <c r="AJ5" s="19">
        <f>IF('Encodage réponses Es'!E3="","",'Encodage réponses Es'!E3)</f>
      </c>
      <c r="AK5" s="19">
        <f>IF('Encodage réponses Es'!AQ3="","",'Encodage réponses Es'!AQ3)</f>
      </c>
      <c r="AL5" s="322">
        <f>IF(OR(COUNTIF(AJ5:AK5,"a")&gt;0,COUNTBLANK(AJ5:AK5)&gt;0),"",COUNTIF(AJ5:AK5,2)*2+COUNTIF(AJ5:AK5,1))</f>
      </c>
      <c r="AM5" s="296"/>
      <c r="AN5" s="19">
        <f>IF('Encodage réponses Es'!K3="","",'Encodage réponses Es'!K3)</f>
      </c>
      <c r="AO5" s="19">
        <f>IF('Encodage réponses Es'!N3="","",'Encodage réponses Es'!N3)</f>
      </c>
      <c r="AP5" s="19">
        <f>IF('Encodage réponses Es'!W3="","",'Encodage réponses Es'!W3)</f>
      </c>
      <c r="AQ5" s="19">
        <f>IF('Encodage réponses Es'!Z3="","",'Encodage réponses Es'!Z3)</f>
      </c>
      <c r="AR5" s="19">
        <f>IF('Encodage réponses Es'!AI3="","",'Encodage réponses Es'!AI3)</f>
      </c>
      <c r="AS5" s="322">
        <f>IF(OR(COUNTIF(AN5:AR5,"a")&gt;0,COUNTBLANK(AN5:AR5)&gt;0),"",COUNTIF(AN5:AR5,1))</f>
      </c>
      <c r="AT5" s="296"/>
      <c r="AU5" s="19">
        <f>IF('Encodage réponses Es'!L3="","",'Encodage réponses Es'!L3)</f>
      </c>
      <c r="AV5" s="19">
        <f>IF('Encodage réponses Es'!M3="","",'Encodage réponses Es'!M3)</f>
      </c>
      <c r="AW5" s="19">
        <f>IF('Encodage réponses Es'!Q3="","",'Encodage réponses Es'!Q3)</f>
      </c>
      <c r="AX5" s="19">
        <f>IF('Encodage réponses Es'!U3="","",'Encodage réponses Es'!U3)</f>
      </c>
      <c r="AY5" s="19">
        <f>IF('Encodage réponses Es'!AA3="","",'Encodage réponses Es'!AA3)</f>
      </c>
      <c r="AZ5" s="19">
        <f>IF('Encodage réponses Es'!AB3="","",'Encodage réponses Es'!AB3)</f>
      </c>
      <c r="BA5" s="19">
        <f>IF('Encodage réponses Es'!AC3="","",'Encodage réponses Es'!AC3)</f>
      </c>
      <c r="BB5" s="19">
        <f>IF('Encodage réponses Es'!AD3="","",'Encodage réponses Es'!AD3)</f>
      </c>
      <c r="BC5" s="19">
        <f>IF('Encodage réponses Es'!AM3="","",'Encodage réponses Es'!AM3)</f>
      </c>
      <c r="BD5" s="19">
        <f>IF('Encodage réponses Es'!AN3="","",'Encodage réponses Es'!AN3)</f>
      </c>
      <c r="BE5" s="19">
        <f>IF('Encodage réponses Es'!AQ3="","",'Encodage réponses Es'!AQ3)</f>
      </c>
      <c r="BF5" s="19">
        <f>IF('Encodage réponses Es'!AR3="","",'Encodage réponses Es'!AR3)</f>
      </c>
      <c r="BG5" s="19">
        <f>IF('Encodage réponses Es'!AW3="","",'Encodage réponses Es'!AW3)</f>
      </c>
      <c r="BH5" s="19">
        <f>IF('Encodage réponses Es'!AX3="","",'Encodage réponses Es'!AX3)</f>
      </c>
      <c r="BI5" s="19">
        <f>IF('Encodage réponses Es'!AY3="","",'Encodage réponses Es'!AY3)</f>
      </c>
      <c r="BJ5" s="19">
        <f>IF('Encodage réponses Es'!AZ3="","",'Encodage réponses Es'!AZ3)</f>
      </c>
      <c r="BK5" s="19">
        <f>IF('Encodage réponses Es'!BE3="","",'Encodage réponses Es'!BE3)</f>
      </c>
      <c r="BL5" s="19">
        <f>IF('Encodage réponses Es'!BF3="","",'Encodage réponses Es'!BF3)</f>
      </c>
      <c r="BM5" s="19">
        <f>IF('Encodage réponses Es'!BG3="","",'Encodage réponses Es'!BG3)</f>
      </c>
      <c r="BN5" s="19">
        <f>IF('Encodage réponses Es'!BH3="","",'Encodage réponses Es'!BH3)</f>
      </c>
      <c r="BO5" s="322">
        <f>IF(OR(COUNTIF(AU5:BN5,"a")&gt;0,COUNTBLANK(AU5:BN5)&gt;0),"",COUNTIF(AU5:BN5,2)*2+COUNTIF(AU5:BN5,1))</f>
      </c>
      <c r="BP5" s="296"/>
      <c r="BQ5" s="65">
        <f>IF('Encodage réponses Es'!Y3="","",'Encodage réponses Es'!Y3)</f>
      </c>
      <c r="BR5" s="49">
        <f>IF('Encodage réponses Es'!AL3="","",'Encodage réponses Es'!AL3)</f>
      </c>
      <c r="BS5" s="322">
        <f>IF(OR(COUNTIF(BQ5:BR5,"a")&gt;0,COUNTBLANK(BQ5:BR5)&gt;0),"",COUNTIF(BQ5:BR5,2)*2+COUNTIF(BQ5:BR5,1))</f>
      </c>
      <c r="BT5" s="296"/>
      <c r="BU5" s="65">
        <f>IF('Encodage réponses Es'!G3="","",'Encodage réponses Es'!G3)</f>
      </c>
      <c r="BV5" s="47">
        <f>IF('Encodage réponses Es'!H3="","",'Encodage réponses Es'!H3)</f>
      </c>
      <c r="BW5" s="47">
        <f>IF('Encodage réponses Es'!I3="","",'Encodage réponses Es'!I3)</f>
      </c>
      <c r="BX5" s="49">
        <f>IF('Encodage réponses Es'!J3="","",'Encodage réponses Es'!J3)</f>
      </c>
      <c r="BY5" s="339">
        <f>IF(OR(COUNTIF(BU5:BX5,"a")&gt;0,COUNTBLANK(BU5:BX5)&gt;0),"",COUNTIF(BU5:BX5,1))</f>
      </c>
      <c r="BZ5" s="340"/>
      <c r="CA5" s="65">
        <f>IF('Encodage réponses Es'!S3="","",'Encodage réponses Es'!S3)</f>
      </c>
      <c r="CB5" s="47">
        <f>IF('Encodage réponses Es'!V3="","",'Encodage réponses Es'!V3)</f>
      </c>
      <c r="CC5" s="47">
        <f>IF('Encodage réponses Es'!AE3="","",'Encodage réponses Es'!AE3)</f>
      </c>
      <c r="CD5" s="49">
        <f>IF('Encodage réponses Es'!AF3="","",'Encodage réponses Es'!AF3)</f>
      </c>
      <c r="CE5" s="322">
        <f>IF(OR(COUNTIF(CA5:CD5,"a")&gt;0,COUNTBLANK(CA5:CD5)&gt;0),"",COUNTIF(CA5:CD5,2)*2+COUNTIF(CA5:CD5,1))</f>
      </c>
      <c r="CF5" s="296"/>
    </row>
    <row r="6" spans="1:84" ht="11.25" customHeight="1">
      <c r="A6" s="316"/>
      <c r="B6" s="317"/>
      <c r="C6" s="111">
        <f>IF('Encodage réponses Es'!C4="","",'Encodage réponses Es'!C4)</f>
        <v>2</v>
      </c>
      <c r="D6" s="112"/>
      <c r="E6" s="112"/>
      <c r="F6" s="205">
        <f aca="true" t="shared" si="1" ref="F6:F37">IF(OR(Q6="",AE6="",AH6="",AL6="",AS6="",BO6="",BS6="",BY6="",CE6=""),"",Q6+AE6+AH6+AL6+AS6+BO6+BS6+BY6+CE6)</f>
      </c>
      <c r="G6" s="216">
        <f aca="true" t="shared" si="2" ref="G6:G39">IF(F6="","",F6/$F$4)</f>
      </c>
      <c r="H6" s="133"/>
      <c r="I6" s="134"/>
      <c r="J6" s="107"/>
      <c r="K6" s="17">
        <f>IF('Encodage réponses Es'!O4="","",'Encodage réponses Es'!O4)</f>
      </c>
      <c r="L6" s="18">
        <f>IF('Encodage réponses Es'!P4="","",'Encodage réponses Es'!P4)</f>
      </c>
      <c r="M6" s="18">
        <f>IF('Encodage réponses Es'!T4="","",'Encodage réponses Es'!T4)</f>
      </c>
      <c r="N6" s="18">
        <f>IF('Encodage réponses Es'!AG4="","",'Encodage réponses Es'!AG4)</f>
      </c>
      <c r="O6" s="18">
        <f>IF('Encodage réponses Es'!AH4="","",'Encodage réponses Es'!AH4)</f>
      </c>
      <c r="P6" s="97">
        <f>IF('Encodage réponses Es'!AK4="","",'Encodage réponses Es'!AK4)</f>
      </c>
      <c r="Q6" s="339">
        <f aca="true" t="shared" si="3" ref="Q6:Q39">IF(OR(COUNTIF(K6:P6,"a")&gt;0,COUNTBLANK(K6:P6)&gt;0),"",COUNTIF(K6:P6,1))</f>
      </c>
      <c r="R6" s="340"/>
      <c r="S6" s="17">
        <f>IF('Encodage réponses Es'!R4="","",'Encodage réponses Es'!R4)</f>
      </c>
      <c r="T6" s="18">
        <f>IF('Encodage réponses Es'!AJ4="","",'Encodage réponses Es'!AJ4)</f>
      </c>
      <c r="U6" s="18">
        <f>IF('Encodage réponses Es'!AO4="","",'Encodage réponses Es'!AO4)</f>
      </c>
      <c r="V6" s="18">
        <f>IF('Encodage réponses Es'!AP4="","",'Encodage réponses Es'!AP4)</f>
      </c>
      <c r="W6" s="18">
        <f>IF('Encodage réponses Es'!AS4="","",'Encodage réponses Es'!AS4)</f>
      </c>
      <c r="X6" s="18">
        <f>IF('Encodage réponses Es'!AT4="","",'Encodage réponses Es'!AT4)</f>
      </c>
      <c r="Y6" s="18">
        <f>IF('Encodage réponses Es'!AU4="","",'Encodage réponses Es'!AU4)</f>
      </c>
      <c r="Z6" s="18">
        <f>IF('Encodage réponses Es'!AV4="","",'Encodage réponses Es'!AV4)</f>
      </c>
      <c r="AA6" s="18">
        <f>IF('Encodage réponses Es'!BA4="","",'Encodage réponses Es'!BA4)</f>
      </c>
      <c r="AB6" s="18">
        <f>IF('Encodage réponses Es'!BB4="","",'Encodage réponses Es'!BB4)</f>
      </c>
      <c r="AC6" s="18">
        <f>IF('Encodage réponses Es'!BC4="","",'Encodage réponses Es'!BC4)</f>
      </c>
      <c r="AD6" s="97">
        <f>IF('Encodage réponses Es'!BD4="","",'Encodage réponses Es'!BD4)</f>
      </c>
      <c r="AE6" s="339">
        <f t="shared" si="0"/>
      </c>
      <c r="AF6" s="340"/>
      <c r="AG6" s="127">
        <f>IF('Encodage réponses Es'!F4="","",'Encodage réponses Es'!F4)</f>
      </c>
      <c r="AH6" s="349">
        <f aca="true" t="shared" si="4" ref="AH6:AH39">IF(OR(AG6="a",AG6=""),"",IF(AG6=9,0,AG6))</f>
      </c>
      <c r="AI6" s="350"/>
      <c r="AJ6" s="19">
        <f>IF('Encodage réponses Es'!E4="","",'Encodage réponses Es'!E4)</f>
      </c>
      <c r="AK6" s="19">
        <f>IF('Encodage réponses Es'!AQ4="","",'Encodage réponses Es'!AQ4)</f>
      </c>
      <c r="AL6" s="322">
        <f aca="true" t="shared" si="5" ref="AL6:AL39">IF(OR(COUNTIF(AJ6:AK6,"a")&gt;0,COUNTBLANK(AJ6:AK6)&gt;0),"",COUNTIF(AJ6:AK6,2)*2+COUNTIF(AJ6:AK6,1))</f>
      </c>
      <c r="AM6" s="296"/>
      <c r="AN6" s="19">
        <f>IF('Encodage réponses Es'!K4="","",'Encodage réponses Es'!K4)</f>
      </c>
      <c r="AO6" s="19">
        <f>IF('Encodage réponses Es'!N4="","",'Encodage réponses Es'!N4)</f>
      </c>
      <c r="AP6" s="19">
        <f>IF('Encodage réponses Es'!W4="","",'Encodage réponses Es'!W4)</f>
      </c>
      <c r="AQ6" s="19">
        <f>IF('Encodage réponses Es'!Z4="","",'Encodage réponses Es'!Z4)</f>
      </c>
      <c r="AR6" s="19">
        <f>IF('Encodage réponses Es'!AI4="","",'Encodage réponses Es'!AI4)</f>
      </c>
      <c r="AS6" s="322">
        <f aca="true" t="shared" si="6" ref="AS6:AS39">IF(OR(COUNTIF(AN6:AR6,"a")&gt;0,COUNTBLANK(AN6:AR6)&gt;0),"",COUNTIF(AN6:AR6,1))</f>
      </c>
      <c r="AT6" s="296"/>
      <c r="AU6" s="19">
        <f>IF('Encodage réponses Es'!L4="","",'Encodage réponses Es'!L4)</f>
      </c>
      <c r="AV6" s="19">
        <f>IF('Encodage réponses Es'!M4="","",'Encodage réponses Es'!M4)</f>
      </c>
      <c r="AW6" s="19">
        <f>IF('Encodage réponses Es'!Q4="","",'Encodage réponses Es'!Q4)</f>
      </c>
      <c r="AX6" s="19">
        <f>IF('Encodage réponses Es'!U4="","",'Encodage réponses Es'!U4)</f>
      </c>
      <c r="AY6" s="19">
        <f>IF('Encodage réponses Es'!AA4="","",'Encodage réponses Es'!AA4)</f>
      </c>
      <c r="AZ6" s="19">
        <f>IF('Encodage réponses Es'!AB4="","",'Encodage réponses Es'!AB4)</f>
      </c>
      <c r="BA6" s="19">
        <f>IF('Encodage réponses Es'!AC4="","",'Encodage réponses Es'!AC4)</f>
      </c>
      <c r="BB6" s="19">
        <f>IF('Encodage réponses Es'!AD4="","",'Encodage réponses Es'!AD4)</f>
      </c>
      <c r="BC6" s="19">
        <f>IF('Encodage réponses Es'!AM4="","",'Encodage réponses Es'!AM4)</f>
      </c>
      <c r="BD6" s="19">
        <f>IF('Encodage réponses Es'!AN4="","",'Encodage réponses Es'!AN4)</f>
      </c>
      <c r="BE6" s="19">
        <f>IF('Encodage réponses Es'!AQ4="","",'Encodage réponses Es'!AQ4)</f>
      </c>
      <c r="BF6" s="19">
        <f>IF('Encodage réponses Es'!AR4="","",'Encodage réponses Es'!AR4)</f>
      </c>
      <c r="BG6" s="19">
        <f>IF('Encodage réponses Es'!AW4="","",'Encodage réponses Es'!AW4)</f>
      </c>
      <c r="BH6" s="19">
        <f>IF('Encodage réponses Es'!AX4="","",'Encodage réponses Es'!AX4)</f>
      </c>
      <c r="BI6" s="19">
        <f>IF('Encodage réponses Es'!AY4="","",'Encodage réponses Es'!AY4)</f>
      </c>
      <c r="BJ6" s="19">
        <f>IF('Encodage réponses Es'!AZ4="","",'Encodage réponses Es'!AZ4)</f>
      </c>
      <c r="BK6" s="19">
        <f>IF('Encodage réponses Es'!BE4="","",'Encodage réponses Es'!BE4)</f>
      </c>
      <c r="BL6" s="19">
        <f>IF('Encodage réponses Es'!BF4="","",'Encodage réponses Es'!BF4)</f>
      </c>
      <c r="BM6" s="19">
        <f>IF('Encodage réponses Es'!BG4="","",'Encodage réponses Es'!BG4)</f>
      </c>
      <c r="BN6" s="19">
        <f>IF('Encodage réponses Es'!BH4="","",'Encodage réponses Es'!BH4)</f>
      </c>
      <c r="BO6" s="322">
        <f aca="true" t="shared" si="7" ref="BO6:BO39">IF(OR(COUNTIF(AU6:BN6,"a")&gt;0,COUNTBLANK(AU6:BN6)&gt;0),"",COUNTIF(AU6:BN6,2)*2+COUNTIF(AU6:BN6,1))</f>
      </c>
      <c r="BP6" s="296"/>
      <c r="BQ6" s="17">
        <f>IF('Encodage réponses Es'!Y4="","",'Encodage réponses Es'!Y4)</f>
      </c>
      <c r="BR6" s="97">
        <f>IF('Encodage réponses Es'!AL4="","",'Encodage réponses Es'!AL4)</f>
      </c>
      <c r="BS6" s="322">
        <f aca="true" t="shared" si="8" ref="BS6:BS39">IF(OR(COUNTIF(BQ6:BR6,"a")&gt;0,COUNTBLANK(BQ6:BR6)&gt;0),"",COUNTIF(BQ6:BR6,2)*2+COUNTIF(BQ6:BR6,1))</f>
      </c>
      <c r="BT6" s="296"/>
      <c r="BU6" s="17">
        <f>IF('Encodage réponses Es'!G4="","",'Encodage réponses Es'!G4)</f>
      </c>
      <c r="BV6" s="18">
        <f>IF('Encodage réponses Es'!H4="","",'Encodage réponses Es'!H4)</f>
      </c>
      <c r="BW6" s="18">
        <f>IF('Encodage réponses Es'!I4="","",'Encodage réponses Es'!I4)</f>
      </c>
      <c r="BX6" s="97">
        <f>IF('Encodage réponses Es'!J4="","",'Encodage réponses Es'!J4)</f>
      </c>
      <c r="BY6" s="339">
        <f aca="true" t="shared" si="9" ref="BY6:BY39">IF(OR(COUNTIF(BU6:BX6,"a")&gt;0,COUNTBLANK(BU6:BX6)&gt;0),"",COUNTIF(BU6:BX6,1))</f>
      </c>
      <c r="BZ6" s="340"/>
      <c r="CA6" s="17">
        <f>IF('Encodage réponses Es'!S4="","",'Encodage réponses Es'!S4)</f>
      </c>
      <c r="CB6" s="18">
        <f>IF('Encodage réponses Es'!V4="","",'Encodage réponses Es'!V4)</f>
      </c>
      <c r="CC6" s="18">
        <f>IF('Encodage réponses Es'!AE4="","",'Encodage réponses Es'!AE4)</f>
      </c>
      <c r="CD6" s="97">
        <f>IF('Encodage réponses Es'!AF4="","",'Encodage réponses Es'!AF4)</f>
      </c>
      <c r="CE6" s="322">
        <f aca="true" t="shared" si="10" ref="CE6:CE39">IF(OR(COUNTIF(CA6:CD6,"a")&gt;0,COUNTBLANK(CA6:CD6)&gt;0),"",COUNTIF(CA6:CD6,2)*2+COUNTIF(CA6:CD6,1))</f>
      </c>
      <c r="CF6" s="296"/>
    </row>
    <row r="7" spans="1:84" ht="11.25" customHeight="1">
      <c r="A7" s="316"/>
      <c r="B7" s="317"/>
      <c r="C7" s="111">
        <f>IF('Encodage réponses Es'!C5="","",'Encodage réponses Es'!C5)</f>
        <v>3</v>
      </c>
      <c r="D7" s="112"/>
      <c r="E7" s="112"/>
      <c r="F7" s="205">
        <f t="shared" si="1"/>
      </c>
      <c r="G7" s="216">
        <f t="shared" si="2"/>
      </c>
      <c r="H7" s="133"/>
      <c r="I7" s="134"/>
      <c r="J7" s="107"/>
      <c r="K7" s="17">
        <f>IF('Encodage réponses Es'!O5="","",'Encodage réponses Es'!O5)</f>
      </c>
      <c r="L7" s="18">
        <f>IF('Encodage réponses Es'!P5="","",'Encodage réponses Es'!P5)</f>
      </c>
      <c r="M7" s="18">
        <f>IF('Encodage réponses Es'!T5="","",'Encodage réponses Es'!T5)</f>
      </c>
      <c r="N7" s="18">
        <f>IF('Encodage réponses Es'!AG5="","",'Encodage réponses Es'!AG5)</f>
      </c>
      <c r="O7" s="18">
        <f>IF('Encodage réponses Es'!AH5="","",'Encodage réponses Es'!AH5)</f>
      </c>
      <c r="P7" s="97">
        <f>IF('Encodage réponses Es'!AK5="","",'Encodage réponses Es'!AK5)</f>
      </c>
      <c r="Q7" s="339">
        <f t="shared" si="3"/>
      </c>
      <c r="R7" s="340"/>
      <c r="S7" s="17">
        <f>IF('Encodage réponses Es'!R5="","",'Encodage réponses Es'!R5)</f>
      </c>
      <c r="T7" s="18">
        <f>IF('Encodage réponses Es'!AJ5="","",'Encodage réponses Es'!AJ5)</f>
      </c>
      <c r="U7" s="18">
        <f>IF('Encodage réponses Es'!AO5="","",'Encodage réponses Es'!AO5)</f>
      </c>
      <c r="V7" s="18">
        <f>IF('Encodage réponses Es'!AP5="","",'Encodage réponses Es'!AP5)</f>
      </c>
      <c r="W7" s="18">
        <f>IF('Encodage réponses Es'!AS5="","",'Encodage réponses Es'!AS5)</f>
      </c>
      <c r="X7" s="18">
        <f>IF('Encodage réponses Es'!AT5="","",'Encodage réponses Es'!AT5)</f>
      </c>
      <c r="Y7" s="18">
        <f>IF('Encodage réponses Es'!AU5="","",'Encodage réponses Es'!AU5)</f>
      </c>
      <c r="Z7" s="18">
        <f>IF('Encodage réponses Es'!AV5="","",'Encodage réponses Es'!AV5)</f>
      </c>
      <c r="AA7" s="18">
        <f>IF('Encodage réponses Es'!BA5="","",'Encodage réponses Es'!BA5)</f>
      </c>
      <c r="AB7" s="18">
        <f>IF('Encodage réponses Es'!BB5="","",'Encodage réponses Es'!BB5)</f>
      </c>
      <c r="AC7" s="18">
        <f>IF('Encodage réponses Es'!BC5="","",'Encodage réponses Es'!BC5)</f>
      </c>
      <c r="AD7" s="97">
        <f>IF('Encodage réponses Es'!BD5="","",'Encodage réponses Es'!BD5)</f>
      </c>
      <c r="AE7" s="339">
        <f t="shared" si="0"/>
      </c>
      <c r="AF7" s="340"/>
      <c r="AG7" s="127">
        <f>IF('Encodage réponses Es'!F5="","",'Encodage réponses Es'!F5)</f>
      </c>
      <c r="AH7" s="349">
        <f t="shared" si="4"/>
      </c>
      <c r="AI7" s="350"/>
      <c r="AJ7" s="19">
        <f>IF('Encodage réponses Es'!E5="","",'Encodage réponses Es'!E5)</f>
      </c>
      <c r="AK7" s="19">
        <f>IF('Encodage réponses Es'!AQ5="","",'Encodage réponses Es'!AQ5)</f>
      </c>
      <c r="AL7" s="322">
        <f t="shared" si="5"/>
      </c>
      <c r="AM7" s="296"/>
      <c r="AN7" s="19">
        <f>IF('Encodage réponses Es'!K5="","",'Encodage réponses Es'!K5)</f>
      </c>
      <c r="AO7" s="19">
        <f>IF('Encodage réponses Es'!N5="","",'Encodage réponses Es'!N5)</f>
      </c>
      <c r="AP7" s="19">
        <f>IF('Encodage réponses Es'!W5="","",'Encodage réponses Es'!W5)</f>
      </c>
      <c r="AQ7" s="19">
        <f>IF('Encodage réponses Es'!Z5="","",'Encodage réponses Es'!Z5)</f>
      </c>
      <c r="AR7" s="19">
        <f>IF('Encodage réponses Es'!AI5="","",'Encodage réponses Es'!AI5)</f>
      </c>
      <c r="AS7" s="322">
        <f t="shared" si="6"/>
      </c>
      <c r="AT7" s="296"/>
      <c r="AU7" s="19">
        <f>IF('Encodage réponses Es'!L5="","",'Encodage réponses Es'!L5)</f>
      </c>
      <c r="AV7" s="19">
        <f>IF('Encodage réponses Es'!M5="","",'Encodage réponses Es'!M5)</f>
      </c>
      <c r="AW7" s="19">
        <f>IF('Encodage réponses Es'!Q5="","",'Encodage réponses Es'!Q5)</f>
      </c>
      <c r="AX7" s="19">
        <f>IF('Encodage réponses Es'!U5="","",'Encodage réponses Es'!U5)</f>
      </c>
      <c r="AY7" s="19">
        <f>IF('Encodage réponses Es'!AA5="","",'Encodage réponses Es'!AA5)</f>
      </c>
      <c r="AZ7" s="19">
        <f>IF('Encodage réponses Es'!AB5="","",'Encodage réponses Es'!AB5)</f>
      </c>
      <c r="BA7" s="19">
        <f>IF('Encodage réponses Es'!AC5="","",'Encodage réponses Es'!AC5)</f>
      </c>
      <c r="BB7" s="19">
        <f>IF('Encodage réponses Es'!AD5="","",'Encodage réponses Es'!AD5)</f>
      </c>
      <c r="BC7" s="19">
        <f>IF('Encodage réponses Es'!AM5="","",'Encodage réponses Es'!AM5)</f>
      </c>
      <c r="BD7" s="19">
        <f>IF('Encodage réponses Es'!AN5="","",'Encodage réponses Es'!AN5)</f>
      </c>
      <c r="BE7" s="19">
        <f>IF('Encodage réponses Es'!AQ5="","",'Encodage réponses Es'!AQ5)</f>
      </c>
      <c r="BF7" s="19">
        <f>IF('Encodage réponses Es'!AR5="","",'Encodage réponses Es'!AR5)</f>
      </c>
      <c r="BG7" s="19">
        <f>IF('Encodage réponses Es'!AW5="","",'Encodage réponses Es'!AW5)</f>
      </c>
      <c r="BH7" s="19">
        <f>IF('Encodage réponses Es'!AX5="","",'Encodage réponses Es'!AX5)</f>
      </c>
      <c r="BI7" s="19">
        <f>IF('Encodage réponses Es'!AY5="","",'Encodage réponses Es'!AY5)</f>
      </c>
      <c r="BJ7" s="19">
        <f>IF('Encodage réponses Es'!AZ5="","",'Encodage réponses Es'!AZ5)</f>
      </c>
      <c r="BK7" s="19">
        <f>IF('Encodage réponses Es'!BE5="","",'Encodage réponses Es'!BE5)</f>
      </c>
      <c r="BL7" s="19">
        <f>IF('Encodage réponses Es'!BF5="","",'Encodage réponses Es'!BF5)</f>
      </c>
      <c r="BM7" s="19">
        <f>IF('Encodage réponses Es'!BG5="","",'Encodage réponses Es'!BG5)</f>
      </c>
      <c r="BN7" s="19">
        <f>IF('Encodage réponses Es'!BH5="","",'Encodage réponses Es'!BH5)</f>
      </c>
      <c r="BO7" s="322">
        <f t="shared" si="7"/>
      </c>
      <c r="BP7" s="296"/>
      <c r="BQ7" s="17">
        <f>IF('Encodage réponses Es'!Y5="","",'Encodage réponses Es'!Y5)</f>
      </c>
      <c r="BR7" s="97">
        <f>IF('Encodage réponses Es'!AL5="","",'Encodage réponses Es'!AL5)</f>
      </c>
      <c r="BS7" s="322">
        <f t="shared" si="8"/>
      </c>
      <c r="BT7" s="296"/>
      <c r="BU7" s="17">
        <f>IF('Encodage réponses Es'!G5="","",'Encodage réponses Es'!G5)</f>
      </c>
      <c r="BV7" s="18">
        <f>IF('Encodage réponses Es'!H5="","",'Encodage réponses Es'!H5)</f>
      </c>
      <c r="BW7" s="18">
        <f>IF('Encodage réponses Es'!I5="","",'Encodage réponses Es'!I5)</f>
      </c>
      <c r="BX7" s="97">
        <f>IF('Encodage réponses Es'!J5="","",'Encodage réponses Es'!J5)</f>
      </c>
      <c r="BY7" s="339">
        <f t="shared" si="9"/>
      </c>
      <c r="BZ7" s="340"/>
      <c r="CA7" s="17">
        <f>IF('Encodage réponses Es'!S5="","",'Encodage réponses Es'!S5)</f>
      </c>
      <c r="CB7" s="18">
        <f>IF('Encodage réponses Es'!V5="","",'Encodage réponses Es'!V5)</f>
      </c>
      <c r="CC7" s="18">
        <f>IF('Encodage réponses Es'!AE5="","",'Encodage réponses Es'!AE5)</f>
      </c>
      <c r="CD7" s="97">
        <f>IF('Encodage réponses Es'!AF5="","",'Encodage réponses Es'!AF5)</f>
      </c>
      <c r="CE7" s="322">
        <f t="shared" si="10"/>
      </c>
      <c r="CF7" s="296"/>
    </row>
    <row r="8" spans="1:84" ht="11.25" customHeight="1">
      <c r="A8" s="316"/>
      <c r="B8" s="317"/>
      <c r="C8" s="111">
        <f>IF('Encodage réponses Es'!C6="","",'Encodage réponses Es'!C6)</f>
        <v>4</v>
      </c>
      <c r="D8" s="112"/>
      <c r="E8" s="112"/>
      <c r="F8" s="205">
        <f t="shared" si="1"/>
      </c>
      <c r="G8" s="216">
        <f t="shared" si="2"/>
      </c>
      <c r="H8" s="133"/>
      <c r="I8" s="134"/>
      <c r="J8" s="107"/>
      <c r="K8" s="17">
        <f>IF('Encodage réponses Es'!O6="","",'Encodage réponses Es'!O6)</f>
      </c>
      <c r="L8" s="18">
        <f>IF('Encodage réponses Es'!P6="","",'Encodage réponses Es'!P6)</f>
      </c>
      <c r="M8" s="18">
        <f>IF('Encodage réponses Es'!T6="","",'Encodage réponses Es'!T6)</f>
      </c>
      <c r="N8" s="18">
        <f>IF('Encodage réponses Es'!AG6="","",'Encodage réponses Es'!AG6)</f>
      </c>
      <c r="O8" s="18">
        <f>IF('Encodage réponses Es'!AH6="","",'Encodage réponses Es'!AH6)</f>
      </c>
      <c r="P8" s="97">
        <f>IF('Encodage réponses Es'!AK6="","",'Encodage réponses Es'!AK6)</f>
      </c>
      <c r="Q8" s="339">
        <f t="shared" si="3"/>
      </c>
      <c r="R8" s="340"/>
      <c r="S8" s="17">
        <f>IF('Encodage réponses Es'!R6="","",'Encodage réponses Es'!R6)</f>
      </c>
      <c r="T8" s="18">
        <f>IF('Encodage réponses Es'!AJ6="","",'Encodage réponses Es'!AJ6)</f>
      </c>
      <c r="U8" s="18">
        <f>IF('Encodage réponses Es'!AO6="","",'Encodage réponses Es'!AO6)</f>
      </c>
      <c r="V8" s="18">
        <f>IF('Encodage réponses Es'!AP6="","",'Encodage réponses Es'!AP6)</f>
      </c>
      <c r="W8" s="18">
        <f>IF('Encodage réponses Es'!AS6="","",'Encodage réponses Es'!AS6)</f>
      </c>
      <c r="X8" s="18">
        <f>IF('Encodage réponses Es'!AT6="","",'Encodage réponses Es'!AT6)</f>
      </c>
      <c r="Y8" s="18">
        <f>IF('Encodage réponses Es'!AU6="","",'Encodage réponses Es'!AU6)</f>
      </c>
      <c r="Z8" s="18">
        <f>IF('Encodage réponses Es'!AV6="","",'Encodage réponses Es'!AV6)</f>
      </c>
      <c r="AA8" s="18">
        <f>IF('Encodage réponses Es'!BA6="","",'Encodage réponses Es'!BA6)</f>
      </c>
      <c r="AB8" s="18">
        <f>IF('Encodage réponses Es'!BB6="","",'Encodage réponses Es'!BB6)</f>
      </c>
      <c r="AC8" s="18">
        <f>IF('Encodage réponses Es'!BC6="","",'Encodage réponses Es'!BC6)</f>
      </c>
      <c r="AD8" s="97">
        <f>IF('Encodage réponses Es'!BD6="","",'Encodage réponses Es'!BD6)</f>
      </c>
      <c r="AE8" s="339">
        <f t="shared" si="0"/>
      </c>
      <c r="AF8" s="340"/>
      <c r="AG8" s="127">
        <f>IF('Encodage réponses Es'!F6="","",'Encodage réponses Es'!F6)</f>
      </c>
      <c r="AH8" s="349">
        <f t="shared" si="4"/>
      </c>
      <c r="AI8" s="350"/>
      <c r="AJ8" s="19">
        <f>IF('Encodage réponses Es'!E6="","",'Encodage réponses Es'!E6)</f>
      </c>
      <c r="AK8" s="19">
        <f>IF('Encodage réponses Es'!AQ6="","",'Encodage réponses Es'!AQ6)</f>
      </c>
      <c r="AL8" s="322">
        <f t="shared" si="5"/>
      </c>
      <c r="AM8" s="296"/>
      <c r="AN8" s="19">
        <f>IF('Encodage réponses Es'!K6="","",'Encodage réponses Es'!K6)</f>
      </c>
      <c r="AO8" s="19">
        <f>IF('Encodage réponses Es'!N6="","",'Encodage réponses Es'!N6)</f>
      </c>
      <c r="AP8" s="19">
        <f>IF('Encodage réponses Es'!W6="","",'Encodage réponses Es'!W6)</f>
      </c>
      <c r="AQ8" s="19">
        <f>IF('Encodage réponses Es'!Z6="","",'Encodage réponses Es'!Z6)</f>
      </c>
      <c r="AR8" s="19">
        <f>IF('Encodage réponses Es'!AI6="","",'Encodage réponses Es'!AI6)</f>
      </c>
      <c r="AS8" s="322">
        <f t="shared" si="6"/>
      </c>
      <c r="AT8" s="296"/>
      <c r="AU8" s="19">
        <f>IF('Encodage réponses Es'!L6="","",'Encodage réponses Es'!L6)</f>
      </c>
      <c r="AV8" s="19">
        <f>IF('Encodage réponses Es'!M6="","",'Encodage réponses Es'!M6)</f>
      </c>
      <c r="AW8" s="19">
        <f>IF('Encodage réponses Es'!Q6="","",'Encodage réponses Es'!Q6)</f>
      </c>
      <c r="AX8" s="19">
        <f>IF('Encodage réponses Es'!U6="","",'Encodage réponses Es'!U6)</f>
      </c>
      <c r="AY8" s="19">
        <f>IF('Encodage réponses Es'!AA6="","",'Encodage réponses Es'!AA6)</f>
      </c>
      <c r="AZ8" s="19">
        <f>IF('Encodage réponses Es'!AB6="","",'Encodage réponses Es'!AB6)</f>
      </c>
      <c r="BA8" s="19">
        <f>IF('Encodage réponses Es'!AC6="","",'Encodage réponses Es'!AC6)</f>
      </c>
      <c r="BB8" s="19">
        <f>IF('Encodage réponses Es'!AD6="","",'Encodage réponses Es'!AD6)</f>
      </c>
      <c r="BC8" s="19">
        <f>IF('Encodage réponses Es'!AM6="","",'Encodage réponses Es'!AM6)</f>
      </c>
      <c r="BD8" s="19">
        <f>IF('Encodage réponses Es'!AN6="","",'Encodage réponses Es'!AN6)</f>
      </c>
      <c r="BE8" s="19">
        <f>IF('Encodage réponses Es'!AQ6="","",'Encodage réponses Es'!AQ6)</f>
      </c>
      <c r="BF8" s="19">
        <f>IF('Encodage réponses Es'!AR6="","",'Encodage réponses Es'!AR6)</f>
      </c>
      <c r="BG8" s="19">
        <f>IF('Encodage réponses Es'!AW6="","",'Encodage réponses Es'!AW6)</f>
      </c>
      <c r="BH8" s="19">
        <f>IF('Encodage réponses Es'!AX6="","",'Encodage réponses Es'!AX6)</f>
      </c>
      <c r="BI8" s="19">
        <f>IF('Encodage réponses Es'!AY6="","",'Encodage réponses Es'!AY6)</f>
      </c>
      <c r="BJ8" s="19">
        <f>IF('Encodage réponses Es'!AZ6="","",'Encodage réponses Es'!AZ6)</f>
      </c>
      <c r="BK8" s="19">
        <f>IF('Encodage réponses Es'!BE6="","",'Encodage réponses Es'!BE6)</f>
      </c>
      <c r="BL8" s="19">
        <f>IF('Encodage réponses Es'!BF6="","",'Encodage réponses Es'!BF6)</f>
      </c>
      <c r="BM8" s="19">
        <f>IF('Encodage réponses Es'!BG6="","",'Encodage réponses Es'!BG6)</f>
      </c>
      <c r="BN8" s="19">
        <f>IF('Encodage réponses Es'!BH6="","",'Encodage réponses Es'!BH6)</f>
      </c>
      <c r="BO8" s="322">
        <f t="shared" si="7"/>
      </c>
      <c r="BP8" s="296"/>
      <c r="BQ8" s="17">
        <f>IF('Encodage réponses Es'!Y6="","",'Encodage réponses Es'!Y6)</f>
      </c>
      <c r="BR8" s="97">
        <f>IF('Encodage réponses Es'!AL6="","",'Encodage réponses Es'!AL6)</f>
      </c>
      <c r="BS8" s="322">
        <f t="shared" si="8"/>
      </c>
      <c r="BT8" s="296"/>
      <c r="BU8" s="17">
        <f>IF('Encodage réponses Es'!G6="","",'Encodage réponses Es'!G6)</f>
      </c>
      <c r="BV8" s="18">
        <f>IF('Encodage réponses Es'!H6="","",'Encodage réponses Es'!H6)</f>
      </c>
      <c r="BW8" s="18">
        <f>IF('Encodage réponses Es'!I6="","",'Encodage réponses Es'!I6)</f>
      </c>
      <c r="BX8" s="97">
        <f>IF('Encodage réponses Es'!J6="","",'Encodage réponses Es'!J6)</f>
      </c>
      <c r="BY8" s="339">
        <f t="shared" si="9"/>
      </c>
      <c r="BZ8" s="340"/>
      <c r="CA8" s="17">
        <f>IF('Encodage réponses Es'!S6="","",'Encodage réponses Es'!S6)</f>
      </c>
      <c r="CB8" s="18">
        <f>IF('Encodage réponses Es'!V6="","",'Encodage réponses Es'!V6)</f>
      </c>
      <c r="CC8" s="18">
        <f>IF('Encodage réponses Es'!AE6="","",'Encodage réponses Es'!AE6)</f>
      </c>
      <c r="CD8" s="97">
        <f>IF('Encodage réponses Es'!AF6="","",'Encodage réponses Es'!AF6)</f>
      </c>
      <c r="CE8" s="322">
        <f t="shared" si="10"/>
      </c>
      <c r="CF8" s="296"/>
    </row>
    <row r="9" spans="1:84" ht="11.25" customHeight="1">
      <c r="A9" s="316"/>
      <c r="B9" s="317"/>
      <c r="C9" s="111">
        <f>IF('Encodage réponses Es'!C7="","",'Encodage réponses Es'!C7)</f>
        <v>5</v>
      </c>
      <c r="D9" s="112"/>
      <c r="E9" s="112"/>
      <c r="F9" s="205">
        <f t="shared" si="1"/>
      </c>
      <c r="G9" s="216">
        <f t="shared" si="2"/>
      </c>
      <c r="H9" s="133"/>
      <c r="I9" s="134"/>
      <c r="J9" s="107"/>
      <c r="K9" s="17">
        <f>IF('Encodage réponses Es'!O7="","",'Encodage réponses Es'!O7)</f>
      </c>
      <c r="L9" s="18">
        <f>IF('Encodage réponses Es'!P7="","",'Encodage réponses Es'!P7)</f>
      </c>
      <c r="M9" s="18">
        <f>IF('Encodage réponses Es'!T7="","",'Encodage réponses Es'!T7)</f>
      </c>
      <c r="N9" s="18">
        <f>IF('Encodage réponses Es'!AG7="","",'Encodage réponses Es'!AG7)</f>
      </c>
      <c r="O9" s="18">
        <f>IF('Encodage réponses Es'!AH7="","",'Encodage réponses Es'!AH7)</f>
      </c>
      <c r="P9" s="97">
        <f>IF('Encodage réponses Es'!AK7="","",'Encodage réponses Es'!AK7)</f>
      </c>
      <c r="Q9" s="339">
        <f t="shared" si="3"/>
      </c>
      <c r="R9" s="340"/>
      <c r="S9" s="17">
        <f>IF('Encodage réponses Es'!R7="","",'Encodage réponses Es'!R7)</f>
      </c>
      <c r="T9" s="18">
        <f>IF('Encodage réponses Es'!AJ7="","",'Encodage réponses Es'!AJ7)</f>
      </c>
      <c r="U9" s="18">
        <f>IF('Encodage réponses Es'!AO7="","",'Encodage réponses Es'!AO7)</f>
      </c>
      <c r="V9" s="18">
        <f>IF('Encodage réponses Es'!AP7="","",'Encodage réponses Es'!AP7)</f>
      </c>
      <c r="W9" s="18">
        <f>IF('Encodage réponses Es'!AS7="","",'Encodage réponses Es'!AS7)</f>
      </c>
      <c r="X9" s="18">
        <f>IF('Encodage réponses Es'!AT7="","",'Encodage réponses Es'!AT7)</f>
      </c>
      <c r="Y9" s="18">
        <f>IF('Encodage réponses Es'!AU7="","",'Encodage réponses Es'!AU7)</f>
      </c>
      <c r="Z9" s="18">
        <f>IF('Encodage réponses Es'!AV7="","",'Encodage réponses Es'!AV7)</f>
      </c>
      <c r="AA9" s="18">
        <f>IF('Encodage réponses Es'!BA7="","",'Encodage réponses Es'!BA7)</f>
      </c>
      <c r="AB9" s="18">
        <f>IF('Encodage réponses Es'!BB7="","",'Encodage réponses Es'!BB7)</f>
      </c>
      <c r="AC9" s="18">
        <f>IF('Encodage réponses Es'!BC7="","",'Encodage réponses Es'!BC7)</f>
      </c>
      <c r="AD9" s="97">
        <f>IF('Encodage réponses Es'!BD7="","",'Encodage réponses Es'!BD7)</f>
      </c>
      <c r="AE9" s="339">
        <f t="shared" si="0"/>
      </c>
      <c r="AF9" s="340"/>
      <c r="AG9" s="127">
        <f>IF('Encodage réponses Es'!F7="","",'Encodage réponses Es'!F7)</f>
      </c>
      <c r="AH9" s="349">
        <f t="shared" si="4"/>
      </c>
      <c r="AI9" s="350"/>
      <c r="AJ9" s="19">
        <f>IF('Encodage réponses Es'!E7="","",'Encodage réponses Es'!E7)</f>
      </c>
      <c r="AK9" s="19">
        <f>IF('Encodage réponses Es'!AQ7="","",'Encodage réponses Es'!AQ7)</f>
      </c>
      <c r="AL9" s="322">
        <f t="shared" si="5"/>
      </c>
      <c r="AM9" s="296"/>
      <c r="AN9" s="19">
        <f>IF('Encodage réponses Es'!K7="","",'Encodage réponses Es'!K7)</f>
      </c>
      <c r="AO9" s="19">
        <f>IF('Encodage réponses Es'!N7="","",'Encodage réponses Es'!N7)</f>
      </c>
      <c r="AP9" s="19">
        <f>IF('Encodage réponses Es'!W7="","",'Encodage réponses Es'!W7)</f>
      </c>
      <c r="AQ9" s="19">
        <f>IF('Encodage réponses Es'!Z7="","",'Encodage réponses Es'!Z7)</f>
      </c>
      <c r="AR9" s="19">
        <f>IF('Encodage réponses Es'!AI7="","",'Encodage réponses Es'!AI7)</f>
      </c>
      <c r="AS9" s="322">
        <f t="shared" si="6"/>
      </c>
      <c r="AT9" s="296"/>
      <c r="AU9" s="19">
        <f>IF('Encodage réponses Es'!L7="","",'Encodage réponses Es'!L7)</f>
      </c>
      <c r="AV9" s="19">
        <f>IF('Encodage réponses Es'!M7="","",'Encodage réponses Es'!M7)</f>
      </c>
      <c r="AW9" s="19">
        <f>IF('Encodage réponses Es'!Q7="","",'Encodage réponses Es'!Q7)</f>
      </c>
      <c r="AX9" s="19">
        <f>IF('Encodage réponses Es'!U7="","",'Encodage réponses Es'!U7)</f>
      </c>
      <c r="AY9" s="19">
        <f>IF('Encodage réponses Es'!AA7="","",'Encodage réponses Es'!AA7)</f>
      </c>
      <c r="AZ9" s="19">
        <f>IF('Encodage réponses Es'!AB7="","",'Encodage réponses Es'!AB7)</f>
      </c>
      <c r="BA9" s="19">
        <f>IF('Encodage réponses Es'!AC7="","",'Encodage réponses Es'!AC7)</f>
      </c>
      <c r="BB9" s="19">
        <f>IF('Encodage réponses Es'!AD7="","",'Encodage réponses Es'!AD7)</f>
      </c>
      <c r="BC9" s="19">
        <f>IF('Encodage réponses Es'!AM7="","",'Encodage réponses Es'!AM7)</f>
      </c>
      <c r="BD9" s="19">
        <f>IF('Encodage réponses Es'!AN7="","",'Encodage réponses Es'!AN7)</f>
      </c>
      <c r="BE9" s="19">
        <f>IF('Encodage réponses Es'!AQ7="","",'Encodage réponses Es'!AQ7)</f>
      </c>
      <c r="BF9" s="19">
        <f>IF('Encodage réponses Es'!AR7="","",'Encodage réponses Es'!AR7)</f>
      </c>
      <c r="BG9" s="19">
        <f>IF('Encodage réponses Es'!AW7="","",'Encodage réponses Es'!AW7)</f>
      </c>
      <c r="BH9" s="19">
        <f>IF('Encodage réponses Es'!AX7="","",'Encodage réponses Es'!AX7)</f>
      </c>
      <c r="BI9" s="19">
        <f>IF('Encodage réponses Es'!AY7="","",'Encodage réponses Es'!AY7)</f>
      </c>
      <c r="BJ9" s="19">
        <f>IF('Encodage réponses Es'!AZ7="","",'Encodage réponses Es'!AZ7)</f>
      </c>
      <c r="BK9" s="19">
        <f>IF('Encodage réponses Es'!BE7="","",'Encodage réponses Es'!BE7)</f>
      </c>
      <c r="BL9" s="19">
        <f>IF('Encodage réponses Es'!BF7="","",'Encodage réponses Es'!BF7)</f>
      </c>
      <c r="BM9" s="19">
        <f>IF('Encodage réponses Es'!BG7="","",'Encodage réponses Es'!BG7)</f>
      </c>
      <c r="BN9" s="19">
        <f>IF('Encodage réponses Es'!BH7="","",'Encodage réponses Es'!BH7)</f>
      </c>
      <c r="BO9" s="322">
        <f t="shared" si="7"/>
      </c>
      <c r="BP9" s="296"/>
      <c r="BQ9" s="17">
        <f>IF('Encodage réponses Es'!Y7="","",'Encodage réponses Es'!Y7)</f>
      </c>
      <c r="BR9" s="97">
        <f>IF('Encodage réponses Es'!AL7="","",'Encodage réponses Es'!AL7)</f>
      </c>
      <c r="BS9" s="322">
        <f t="shared" si="8"/>
      </c>
      <c r="BT9" s="296"/>
      <c r="BU9" s="17">
        <f>IF('Encodage réponses Es'!G7="","",'Encodage réponses Es'!G7)</f>
      </c>
      <c r="BV9" s="18">
        <f>IF('Encodage réponses Es'!H7="","",'Encodage réponses Es'!H7)</f>
      </c>
      <c r="BW9" s="18">
        <f>IF('Encodage réponses Es'!I7="","",'Encodage réponses Es'!I7)</f>
      </c>
      <c r="BX9" s="97">
        <f>IF('Encodage réponses Es'!J7="","",'Encodage réponses Es'!J7)</f>
      </c>
      <c r="BY9" s="339">
        <f t="shared" si="9"/>
      </c>
      <c r="BZ9" s="340"/>
      <c r="CA9" s="17">
        <f>IF('Encodage réponses Es'!S7="","",'Encodage réponses Es'!S7)</f>
      </c>
      <c r="CB9" s="18">
        <f>IF('Encodage réponses Es'!V7="","",'Encodage réponses Es'!V7)</f>
      </c>
      <c r="CC9" s="18">
        <f>IF('Encodage réponses Es'!AE7="","",'Encodage réponses Es'!AE7)</f>
      </c>
      <c r="CD9" s="97">
        <f>IF('Encodage réponses Es'!AF7="","",'Encodage réponses Es'!AF7)</f>
      </c>
      <c r="CE9" s="322">
        <f t="shared" si="10"/>
      </c>
      <c r="CF9" s="296"/>
    </row>
    <row r="10" spans="1:84" ht="11.25" customHeight="1">
      <c r="A10" s="316"/>
      <c r="B10" s="317"/>
      <c r="C10" s="111">
        <f>IF('Encodage réponses Es'!C8="","",'Encodage réponses Es'!C8)</f>
        <v>6</v>
      </c>
      <c r="D10" s="112"/>
      <c r="E10" s="112"/>
      <c r="F10" s="205">
        <f t="shared" si="1"/>
      </c>
      <c r="G10" s="216">
        <f t="shared" si="2"/>
      </c>
      <c r="H10" s="133"/>
      <c r="I10" s="134"/>
      <c r="J10" s="107"/>
      <c r="K10" s="17">
        <f>IF('Encodage réponses Es'!O8="","",'Encodage réponses Es'!O8)</f>
      </c>
      <c r="L10" s="18">
        <f>IF('Encodage réponses Es'!P8="","",'Encodage réponses Es'!P8)</f>
      </c>
      <c r="M10" s="18">
        <f>IF('Encodage réponses Es'!T8="","",'Encodage réponses Es'!T8)</f>
      </c>
      <c r="N10" s="18">
        <f>IF('Encodage réponses Es'!AG8="","",'Encodage réponses Es'!AG8)</f>
      </c>
      <c r="O10" s="18">
        <f>IF('Encodage réponses Es'!AH8="","",'Encodage réponses Es'!AH8)</f>
      </c>
      <c r="P10" s="97">
        <f>IF('Encodage réponses Es'!AK8="","",'Encodage réponses Es'!AK8)</f>
      </c>
      <c r="Q10" s="339">
        <f t="shared" si="3"/>
      </c>
      <c r="R10" s="340"/>
      <c r="S10" s="17">
        <f>IF('Encodage réponses Es'!R8="","",'Encodage réponses Es'!R8)</f>
      </c>
      <c r="T10" s="18">
        <f>IF('Encodage réponses Es'!AJ8="","",'Encodage réponses Es'!AJ8)</f>
      </c>
      <c r="U10" s="18">
        <f>IF('Encodage réponses Es'!AO8="","",'Encodage réponses Es'!AO8)</f>
      </c>
      <c r="V10" s="18">
        <f>IF('Encodage réponses Es'!AP8="","",'Encodage réponses Es'!AP8)</f>
      </c>
      <c r="W10" s="18">
        <f>IF('Encodage réponses Es'!AS8="","",'Encodage réponses Es'!AS8)</f>
      </c>
      <c r="X10" s="18">
        <f>IF('Encodage réponses Es'!AT8="","",'Encodage réponses Es'!AT8)</f>
      </c>
      <c r="Y10" s="18">
        <f>IF('Encodage réponses Es'!AU8="","",'Encodage réponses Es'!AU8)</f>
      </c>
      <c r="Z10" s="18">
        <f>IF('Encodage réponses Es'!AV8="","",'Encodage réponses Es'!AV8)</f>
      </c>
      <c r="AA10" s="18">
        <f>IF('Encodage réponses Es'!BA8="","",'Encodage réponses Es'!BA8)</f>
      </c>
      <c r="AB10" s="18">
        <f>IF('Encodage réponses Es'!BB8="","",'Encodage réponses Es'!BB8)</f>
      </c>
      <c r="AC10" s="18">
        <f>IF('Encodage réponses Es'!BC8="","",'Encodage réponses Es'!BC8)</f>
      </c>
      <c r="AD10" s="97">
        <f>IF('Encodage réponses Es'!BD8="","",'Encodage réponses Es'!BD8)</f>
      </c>
      <c r="AE10" s="339">
        <f t="shared" si="0"/>
      </c>
      <c r="AF10" s="340"/>
      <c r="AG10" s="127">
        <f>IF('Encodage réponses Es'!F8="","",'Encodage réponses Es'!F8)</f>
      </c>
      <c r="AH10" s="349">
        <f t="shared" si="4"/>
      </c>
      <c r="AI10" s="350"/>
      <c r="AJ10" s="19">
        <f>IF('Encodage réponses Es'!E8="","",'Encodage réponses Es'!E8)</f>
      </c>
      <c r="AK10" s="19">
        <f>IF('Encodage réponses Es'!AQ8="","",'Encodage réponses Es'!AQ8)</f>
      </c>
      <c r="AL10" s="322">
        <f t="shared" si="5"/>
      </c>
      <c r="AM10" s="296"/>
      <c r="AN10" s="19">
        <f>IF('Encodage réponses Es'!K8="","",'Encodage réponses Es'!K8)</f>
      </c>
      <c r="AO10" s="19">
        <f>IF('Encodage réponses Es'!N8="","",'Encodage réponses Es'!N8)</f>
      </c>
      <c r="AP10" s="19">
        <f>IF('Encodage réponses Es'!W8="","",'Encodage réponses Es'!W8)</f>
      </c>
      <c r="AQ10" s="19">
        <f>IF('Encodage réponses Es'!Z8="","",'Encodage réponses Es'!Z8)</f>
      </c>
      <c r="AR10" s="19">
        <f>IF('Encodage réponses Es'!AI8="","",'Encodage réponses Es'!AI8)</f>
      </c>
      <c r="AS10" s="322">
        <f t="shared" si="6"/>
      </c>
      <c r="AT10" s="296"/>
      <c r="AU10" s="19">
        <f>IF('Encodage réponses Es'!L8="","",'Encodage réponses Es'!L8)</f>
      </c>
      <c r="AV10" s="19">
        <f>IF('Encodage réponses Es'!M8="","",'Encodage réponses Es'!M8)</f>
      </c>
      <c r="AW10" s="19">
        <f>IF('Encodage réponses Es'!Q8="","",'Encodage réponses Es'!Q8)</f>
      </c>
      <c r="AX10" s="19">
        <f>IF('Encodage réponses Es'!U8="","",'Encodage réponses Es'!U8)</f>
      </c>
      <c r="AY10" s="19">
        <f>IF('Encodage réponses Es'!AA8="","",'Encodage réponses Es'!AA8)</f>
      </c>
      <c r="AZ10" s="19">
        <f>IF('Encodage réponses Es'!AB8="","",'Encodage réponses Es'!AB8)</f>
      </c>
      <c r="BA10" s="19">
        <f>IF('Encodage réponses Es'!AC8="","",'Encodage réponses Es'!AC8)</f>
      </c>
      <c r="BB10" s="19">
        <f>IF('Encodage réponses Es'!AD8="","",'Encodage réponses Es'!AD8)</f>
      </c>
      <c r="BC10" s="19">
        <f>IF('Encodage réponses Es'!AM8="","",'Encodage réponses Es'!AM8)</f>
      </c>
      <c r="BD10" s="19">
        <f>IF('Encodage réponses Es'!AN8="","",'Encodage réponses Es'!AN8)</f>
      </c>
      <c r="BE10" s="19">
        <f>IF('Encodage réponses Es'!AQ8="","",'Encodage réponses Es'!AQ8)</f>
      </c>
      <c r="BF10" s="19">
        <f>IF('Encodage réponses Es'!AR8="","",'Encodage réponses Es'!AR8)</f>
      </c>
      <c r="BG10" s="19">
        <f>IF('Encodage réponses Es'!AW8="","",'Encodage réponses Es'!AW8)</f>
      </c>
      <c r="BH10" s="19">
        <f>IF('Encodage réponses Es'!AX8="","",'Encodage réponses Es'!AX8)</f>
      </c>
      <c r="BI10" s="19">
        <f>IF('Encodage réponses Es'!AY8="","",'Encodage réponses Es'!AY8)</f>
      </c>
      <c r="BJ10" s="19">
        <f>IF('Encodage réponses Es'!AZ8="","",'Encodage réponses Es'!AZ8)</f>
      </c>
      <c r="BK10" s="19">
        <f>IF('Encodage réponses Es'!BE8="","",'Encodage réponses Es'!BE8)</f>
      </c>
      <c r="BL10" s="19">
        <f>IF('Encodage réponses Es'!BF8="","",'Encodage réponses Es'!BF8)</f>
      </c>
      <c r="BM10" s="19">
        <f>IF('Encodage réponses Es'!BG8="","",'Encodage réponses Es'!BG8)</f>
      </c>
      <c r="BN10" s="19">
        <f>IF('Encodage réponses Es'!BH8="","",'Encodage réponses Es'!BH8)</f>
      </c>
      <c r="BO10" s="322">
        <f t="shared" si="7"/>
      </c>
      <c r="BP10" s="296"/>
      <c r="BQ10" s="17">
        <f>IF('Encodage réponses Es'!Y8="","",'Encodage réponses Es'!Y8)</f>
      </c>
      <c r="BR10" s="97">
        <f>IF('Encodage réponses Es'!AL8="","",'Encodage réponses Es'!AL8)</f>
      </c>
      <c r="BS10" s="322">
        <f t="shared" si="8"/>
      </c>
      <c r="BT10" s="296"/>
      <c r="BU10" s="17">
        <f>IF('Encodage réponses Es'!G8="","",'Encodage réponses Es'!G8)</f>
      </c>
      <c r="BV10" s="18">
        <f>IF('Encodage réponses Es'!H8="","",'Encodage réponses Es'!H8)</f>
      </c>
      <c r="BW10" s="18">
        <f>IF('Encodage réponses Es'!I8="","",'Encodage réponses Es'!I8)</f>
      </c>
      <c r="BX10" s="97">
        <f>IF('Encodage réponses Es'!J8="","",'Encodage réponses Es'!J8)</f>
      </c>
      <c r="BY10" s="339">
        <f t="shared" si="9"/>
      </c>
      <c r="BZ10" s="340"/>
      <c r="CA10" s="17">
        <f>IF('Encodage réponses Es'!S8="","",'Encodage réponses Es'!S8)</f>
      </c>
      <c r="CB10" s="18">
        <f>IF('Encodage réponses Es'!V8="","",'Encodage réponses Es'!V8)</f>
      </c>
      <c r="CC10" s="18">
        <f>IF('Encodage réponses Es'!AE8="","",'Encodage réponses Es'!AE8)</f>
      </c>
      <c r="CD10" s="97">
        <f>IF('Encodage réponses Es'!AF8="","",'Encodage réponses Es'!AF8)</f>
      </c>
      <c r="CE10" s="322">
        <f t="shared" si="10"/>
      </c>
      <c r="CF10" s="296"/>
    </row>
    <row r="11" spans="1:84" ht="11.25" customHeight="1">
      <c r="A11" s="316"/>
      <c r="B11" s="317"/>
      <c r="C11" s="111">
        <f>IF('Encodage réponses Es'!C9="","",'Encodage réponses Es'!C9)</f>
        <v>7</v>
      </c>
      <c r="D11" s="112"/>
      <c r="E11" s="112"/>
      <c r="F11" s="205">
        <f t="shared" si="1"/>
      </c>
      <c r="G11" s="216">
        <f t="shared" si="2"/>
      </c>
      <c r="H11" s="133"/>
      <c r="I11" s="134"/>
      <c r="J11" s="107"/>
      <c r="K11" s="17">
        <f>IF('Encodage réponses Es'!O9="","",'Encodage réponses Es'!O9)</f>
      </c>
      <c r="L11" s="18">
        <f>IF('Encodage réponses Es'!P9="","",'Encodage réponses Es'!P9)</f>
      </c>
      <c r="M11" s="18">
        <f>IF('Encodage réponses Es'!T9="","",'Encodage réponses Es'!T9)</f>
      </c>
      <c r="N11" s="18">
        <f>IF('Encodage réponses Es'!AG9="","",'Encodage réponses Es'!AG9)</f>
      </c>
      <c r="O11" s="18">
        <f>IF('Encodage réponses Es'!AH9="","",'Encodage réponses Es'!AH9)</f>
      </c>
      <c r="P11" s="97">
        <f>IF('Encodage réponses Es'!AK9="","",'Encodage réponses Es'!AK9)</f>
      </c>
      <c r="Q11" s="339">
        <f t="shared" si="3"/>
      </c>
      <c r="R11" s="340"/>
      <c r="S11" s="17">
        <f>IF('Encodage réponses Es'!R9="","",'Encodage réponses Es'!R9)</f>
      </c>
      <c r="T11" s="18">
        <f>IF('Encodage réponses Es'!AJ9="","",'Encodage réponses Es'!AJ9)</f>
      </c>
      <c r="U11" s="18">
        <f>IF('Encodage réponses Es'!AO9="","",'Encodage réponses Es'!AO9)</f>
      </c>
      <c r="V11" s="18">
        <f>IF('Encodage réponses Es'!AP9="","",'Encodage réponses Es'!AP9)</f>
      </c>
      <c r="W11" s="18">
        <f>IF('Encodage réponses Es'!AS9="","",'Encodage réponses Es'!AS9)</f>
      </c>
      <c r="X11" s="18">
        <f>IF('Encodage réponses Es'!AT9="","",'Encodage réponses Es'!AT9)</f>
      </c>
      <c r="Y11" s="18">
        <f>IF('Encodage réponses Es'!AU9="","",'Encodage réponses Es'!AU9)</f>
      </c>
      <c r="Z11" s="18">
        <f>IF('Encodage réponses Es'!AV9="","",'Encodage réponses Es'!AV9)</f>
      </c>
      <c r="AA11" s="18">
        <f>IF('Encodage réponses Es'!BA9="","",'Encodage réponses Es'!BA9)</f>
      </c>
      <c r="AB11" s="18">
        <f>IF('Encodage réponses Es'!BB9="","",'Encodage réponses Es'!BB9)</f>
      </c>
      <c r="AC11" s="18">
        <f>IF('Encodage réponses Es'!BC9="","",'Encodage réponses Es'!BC9)</f>
      </c>
      <c r="AD11" s="97">
        <f>IF('Encodage réponses Es'!BD9="","",'Encodage réponses Es'!BD9)</f>
      </c>
      <c r="AE11" s="339">
        <f t="shared" si="0"/>
      </c>
      <c r="AF11" s="340"/>
      <c r="AG11" s="127">
        <f>IF('Encodage réponses Es'!F9="","",'Encodage réponses Es'!F9)</f>
      </c>
      <c r="AH11" s="349">
        <f t="shared" si="4"/>
      </c>
      <c r="AI11" s="350"/>
      <c r="AJ11" s="19">
        <f>IF('Encodage réponses Es'!E9="","",'Encodage réponses Es'!E9)</f>
      </c>
      <c r="AK11" s="19">
        <f>IF('Encodage réponses Es'!AQ9="","",'Encodage réponses Es'!AQ9)</f>
      </c>
      <c r="AL11" s="322">
        <f t="shared" si="5"/>
      </c>
      <c r="AM11" s="296"/>
      <c r="AN11" s="19">
        <f>IF('Encodage réponses Es'!K9="","",'Encodage réponses Es'!K9)</f>
      </c>
      <c r="AO11" s="19">
        <f>IF('Encodage réponses Es'!N9="","",'Encodage réponses Es'!N9)</f>
      </c>
      <c r="AP11" s="19">
        <f>IF('Encodage réponses Es'!W9="","",'Encodage réponses Es'!W9)</f>
      </c>
      <c r="AQ11" s="19">
        <f>IF('Encodage réponses Es'!Z9="","",'Encodage réponses Es'!Z9)</f>
      </c>
      <c r="AR11" s="19">
        <f>IF('Encodage réponses Es'!AI9="","",'Encodage réponses Es'!AI9)</f>
      </c>
      <c r="AS11" s="322">
        <f t="shared" si="6"/>
      </c>
      <c r="AT11" s="296"/>
      <c r="AU11" s="19">
        <f>IF('Encodage réponses Es'!L9="","",'Encodage réponses Es'!L9)</f>
      </c>
      <c r="AV11" s="19">
        <f>IF('Encodage réponses Es'!M9="","",'Encodage réponses Es'!M9)</f>
      </c>
      <c r="AW11" s="19">
        <f>IF('Encodage réponses Es'!Q9="","",'Encodage réponses Es'!Q9)</f>
      </c>
      <c r="AX11" s="19">
        <f>IF('Encodage réponses Es'!U9="","",'Encodage réponses Es'!U9)</f>
      </c>
      <c r="AY11" s="19">
        <f>IF('Encodage réponses Es'!AA9="","",'Encodage réponses Es'!AA9)</f>
      </c>
      <c r="AZ11" s="19">
        <f>IF('Encodage réponses Es'!AB9="","",'Encodage réponses Es'!AB9)</f>
      </c>
      <c r="BA11" s="19">
        <f>IF('Encodage réponses Es'!AC9="","",'Encodage réponses Es'!AC9)</f>
      </c>
      <c r="BB11" s="19">
        <f>IF('Encodage réponses Es'!AD9="","",'Encodage réponses Es'!AD9)</f>
      </c>
      <c r="BC11" s="19">
        <f>IF('Encodage réponses Es'!AM9="","",'Encodage réponses Es'!AM9)</f>
      </c>
      <c r="BD11" s="19">
        <f>IF('Encodage réponses Es'!AN9="","",'Encodage réponses Es'!AN9)</f>
      </c>
      <c r="BE11" s="19">
        <f>IF('Encodage réponses Es'!AQ9="","",'Encodage réponses Es'!AQ9)</f>
      </c>
      <c r="BF11" s="19">
        <f>IF('Encodage réponses Es'!AR9="","",'Encodage réponses Es'!AR9)</f>
      </c>
      <c r="BG11" s="19">
        <f>IF('Encodage réponses Es'!AW9="","",'Encodage réponses Es'!AW9)</f>
      </c>
      <c r="BH11" s="19">
        <f>IF('Encodage réponses Es'!AX9="","",'Encodage réponses Es'!AX9)</f>
      </c>
      <c r="BI11" s="19">
        <f>IF('Encodage réponses Es'!AY9="","",'Encodage réponses Es'!AY9)</f>
      </c>
      <c r="BJ11" s="19">
        <f>IF('Encodage réponses Es'!AZ9="","",'Encodage réponses Es'!AZ9)</f>
      </c>
      <c r="BK11" s="19">
        <f>IF('Encodage réponses Es'!BE9="","",'Encodage réponses Es'!BE9)</f>
      </c>
      <c r="BL11" s="19">
        <f>IF('Encodage réponses Es'!BF9="","",'Encodage réponses Es'!BF9)</f>
      </c>
      <c r="BM11" s="19">
        <f>IF('Encodage réponses Es'!BG9="","",'Encodage réponses Es'!BG9)</f>
      </c>
      <c r="BN11" s="19">
        <f>IF('Encodage réponses Es'!BH9="","",'Encodage réponses Es'!BH9)</f>
      </c>
      <c r="BO11" s="322">
        <f t="shared" si="7"/>
      </c>
      <c r="BP11" s="296"/>
      <c r="BQ11" s="17">
        <f>IF('Encodage réponses Es'!Y9="","",'Encodage réponses Es'!Y9)</f>
      </c>
      <c r="BR11" s="97">
        <f>IF('Encodage réponses Es'!AL9="","",'Encodage réponses Es'!AL9)</f>
      </c>
      <c r="BS11" s="322">
        <f t="shared" si="8"/>
      </c>
      <c r="BT11" s="296"/>
      <c r="BU11" s="17">
        <f>IF('Encodage réponses Es'!G9="","",'Encodage réponses Es'!G9)</f>
      </c>
      <c r="BV11" s="18">
        <f>IF('Encodage réponses Es'!H9="","",'Encodage réponses Es'!H9)</f>
      </c>
      <c r="BW11" s="18">
        <f>IF('Encodage réponses Es'!I9="","",'Encodage réponses Es'!I9)</f>
      </c>
      <c r="BX11" s="97">
        <f>IF('Encodage réponses Es'!J9="","",'Encodage réponses Es'!J9)</f>
      </c>
      <c r="BY11" s="339">
        <f t="shared" si="9"/>
      </c>
      <c r="BZ11" s="340"/>
      <c r="CA11" s="17">
        <f>IF('Encodage réponses Es'!S9="","",'Encodage réponses Es'!S9)</f>
      </c>
      <c r="CB11" s="18">
        <f>IF('Encodage réponses Es'!V9="","",'Encodage réponses Es'!V9)</f>
      </c>
      <c r="CC11" s="18">
        <f>IF('Encodage réponses Es'!AE9="","",'Encodage réponses Es'!AE9)</f>
      </c>
      <c r="CD11" s="97">
        <f>IF('Encodage réponses Es'!AF9="","",'Encodage réponses Es'!AF9)</f>
      </c>
      <c r="CE11" s="322">
        <f t="shared" si="10"/>
      </c>
      <c r="CF11" s="296"/>
    </row>
    <row r="12" spans="1:84" ht="11.25" customHeight="1">
      <c r="A12" s="316"/>
      <c r="B12" s="317"/>
      <c r="C12" s="111">
        <f>IF('Encodage réponses Es'!C10="","",'Encodage réponses Es'!C10)</f>
        <v>8</v>
      </c>
      <c r="D12" s="112"/>
      <c r="E12" s="112"/>
      <c r="F12" s="205">
        <f t="shared" si="1"/>
      </c>
      <c r="G12" s="216">
        <f t="shared" si="2"/>
      </c>
      <c r="H12" s="133"/>
      <c r="I12" s="134"/>
      <c r="J12" s="107"/>
      <c r="K12" s="17">
        <f>IF('Encodage réponses Es'!O10="","",'Encodage réponses Es'!O10)</f>
      </c>
      <c r="L12" s="18">
        <f>IF('Encodage réponses Es'!P10="","",'Encodage réponses Es'!P10)</f>
      </c>
      <c r="M12" s="18">
        <f>IF('Encodage réponses Es'!T10="","",'Encodage réponses Es'!T10)</f>
      </c>
      <c r="N12" s="18">
        <f>IF('Encodage réponses Es'!AG10="","",'Encodage réponses Es'!AG10)</f>
      </c>
      <c r="O12" s="18">
        <f>IF('Encodage réponses Es'!AH10="","",'Encodage réponses Es'!AH10)</f>
      </c>
      <c r="P12" s="97">
        <f>IF('Encodage réponses Es'!AK10="","",'Encodage réponses Es'!AK10)</f>
      </c>
      <c r="Q12" s="339">
        <f t="shared" si="3"/>
      </c>
      <c r="R12" s="340"/>
      <c r="S12" s="17">
        <f>IF('Encodage réponses Es'!R10="","",'Encodage réponses Es'!R10)</f>
      </c>
      <c r="T12" s="18">
        <f>IF('Encodage réponses Es'!AJ10="","",'Encodage réponses Es'!AJ10)</f>
      </c>
      <c r="U12" s="18">
        <f>IF('Encodage réponses Es'!AO10="","",'Encodage réponses Es'!AO10)</f>
      </c>
      <c r="V12" s="18">
        <f>IF('Encodage réponses Es'!AP10="","",'Encodage réponses Es'!AP10)</f>
      </c>
      <c r="W12" s="18">
        <f>IF('Encodage réponses Es'!AS10="","",'Encodage réponses Es'!AS10)</f>
      </c>
      <c r="X12" s="18">
        <f>IF('Encodage réponses Es'!AT10="","",'Encodage réponses Es'!AT10)</f>
      </c>
      <c r="Y12" s="18">
        <f>IF('Encodage réponses Es'!AU10="","",'Encodage réponses Es'!AU10)</f>
      </c>
      <c r="Z12" s="18">
        <f>IF('Encodage réponses Es'!AV10="","",'Encodage réponses Es'!AV10)</f>
      </c>
      <c r="AA12" s="18">
        <f>IF('Encodage réponses Es'!BA10="","",'Encodage réponses Es'!BA10)</f>
      </c>
      <c r="AB12" s="18">
        <f>IF('Encodage réponses Es'!BB10="","",'Encodage réponses Es'!BB10)</f>
      </c>
      <c r="AC12" s="18">
        <f>IF('Encodage réponses Es'!BC10="","",'Encodage réponses Es'!BC10)</f>
      </c>
      <c r="AD12" s="97">
        <f>IF('Encodage réponses Es'!BD10="","",'Encodage réponses Es'!BD10)</f>
      </c>
      <c r="AE12" s="339">
        <f t="shared" si="0"/>
      </c>
      <c r="AF12" s="340"/>
      <c r="AG12" s="127">
        <f>IF('Encodage réponses Es'!F10="","",'Encodage réponses Es'!F10)</f>
      </c>
      <c r="AH12" s="349">
        <f t="shared" si="4"/>
      </c>
      <c r="AI12" s="350"/>
      <c r="AJ12" s="19">
        <f>IF('Encodage réponses Es'!E10="","",'Encodage réponses Es'!E10)</f>
      </c>
      <c r="AK12" s="19">
        <f>IF('Encodage réponses Es'!AQ10="","",'Encodage réponses Es'!AQ10)</f>
      </c>
      <c r="AL12" s="322">
        <f t="shared" si="5"/>
      </c>
      <c r="AM12" s="296"/>
      <c r="AN12" s="19">
        <f>IF('Encodage réponses Es'!K10="","",'Encodage réponses Es'!K10)</f>
      </c>
      <c r="AO12" s="19">
        <f>IF('Encodage réponses Es'!N10="","",'Encodage réponses Es'!N10)</f>
      </c>
      <c r="AP12" s="19">
        <f>IF('Encodage réponses Es'!W10="","",'Encodage réponses Es'!W10)</f>
      </c>
      <c r="AQ12" s="19">
        <f>IF('Encodage réponses Es'!Z10="","",'Encodage réponses Es'!Z10)</f>
      </c>
      <c r="AR12" s="19">
        <f>IF('Encodage réponses Es'!AI10="","",'Encodage réponses Es'!AI10)</f>
      </c>
      <c r="AS12" s="322">
        <f t="shared" si="6"/>
      </c>
      <c r="AT12" s="296"/>
      <c r="AU12" s="19">
        <f>IF('Encodage réponses Es'!L10="","",'Encodage réponses Es'!L10)</f>
      </c>
      <c r="AV12" s="19">
        <f>IF('Encodage réponses Es'!M10="","",'Encodage réponses Es'!M10)</f>
      </c>
      <c r="AW12" s="19">
        <f>IF('Encodage réponses Es'!Q10="","",'Encodage réponses Es'!Q10)</f>
      </c>
      <c r="AX12" s="19">
        <f>IF('Encodage réponses Es'!U10="","",'Encodage réponses Es'!U10)</f>
      </c>
      <c r="AY12" s="19">
        <f>IF('Encodage réponses Es'!AA10="","",'Encodage réponses Es'!AA10)</f>
      </c>
      <c r="AZ12" s="19">
        <f>IF('Encodage réponses Es'!AB10="","",'Encodage réponses Es'!AB10)</f>
      </c>
      <c r="BA12" s="19">
        <f>IF('Encodage réponses Es'!AC10="","",'Encodage réponses Es'!AC10)</f>
      </c>
      <c r="BB12" s="19">
        <f>IF('Encodage réponses Es'!AD10="","",'Encodage réponses Es'!AD10)</f>
      </c>
      <c r="BC12" s="19">
        <f>IF('Encodage réponses Es'!AM10="","",'Encodage réponses Es'!AM10)</f>
      </c>
      <c r="BD12" s="19">
        <f>IF('Encodage réponses Es'!AN10="","",'Encodage réponses Es'!AN10)</f>
      </c>
      <c r="BE12" s="19">
        <f>IF('Encodage réponses Es'!AQ10="","",'Encodage réponses Es'!AQ10)</f>
      </c>
      <c r="BF12" s="19">
        <f>IF('Encodage réponses Es'!AR10="","",'Encodage réponses Es'!AR10)</f>
      </c>
      <c r="BG12" s="19">
        <f>IF('Encodage réponses Es'!AW10="","",'Encodage réponses Es'!AW10)</f>
      </c>
      <c r="BH12" s="19">
        <f>IF('Encodage réponses Es'!AX10="","",'Encodage réponses Es'!AX10)</f>
      </c>
      <c r="BI12" s="19">
        <f>IF('Encodage réponses Es'!AY10="","",'Encodage réponses Es'!AY10)</f>
      </c>
      <c r="BJ12" s="19">
        <f>IF('Encodage réponses Es'!AZ10="","",'Encodage réponses Es'!AZ10)</f>
      </c>
      <c r="BK12" s="19">
        <f>IF('Encodage réponses Es'!BE10="","",'Encodage réponses Es'!BE10)</f>
      </c>
      <c r="BL12" s="19">
        <f>IF('Encodage réponses Es'!BF10="","",'Encodage réponses Es'!BF10)</f>
      </c>
      <c r="BM12" s="19">
        <f>IF('Encodage réponses Es'!BG10="","",'Encodage réponses Es'!BG10)</f>
      </c>
      <c r="BN12" s="19">
        <f>IF('Encodage réponses Es'!BH10="","",'Encodage réponses Es'!BH10)</f>
      </c>
      <c r="BO12" s="322">
        <f t="shared" si="7"/>
      </c>
      <c r="BP12" s="296"/>
      <c r="BQ12" s="17">
        <f>IF('Encodage réponses Es'!Y10="","",'Encodage réponses Es'!Y10)</f>
      </c>
      <c r="BR12" s="97">
        <f>IF('Encodage réponses Es'!AL10="","",'Encodage réponses Es'!AL10)</f>
      </c>
      <c r="BS12" s="322">
        <f t="shared" si="8"/>
      </c>
      <c r="BT12" s="296"/>
      <c r="BU12" s="17">
        <f>IF('Encodage réponses Es'!G10="","",'Encodage réponses Es'!G10)</f>
      </c>
      <c r="BV12" s="18">
        <f>IF('Encodage réponses Es'!H10="","",'Encodage réponses Es'!H10)</f>
      </c>
      <c r="BW12" s="18">
        <f>IF('Encodage réponses Es'!I10="","",'Encodage réponses Es'!I10)</f>
      </c>
      <c r="BX12" s="97">
        <f>IF('Encodage réponses Es'!J10="","",'Encodage réponses Es'!J10)</f>
      </c>
      <c r="BY12" s="339">
        <f t="shared" si="9"/>
      </c>
      <c r="BZ12" s="340"/>
      <c r="CA12" s="17">
        <f>IF('Encodage réponses Es'!S10="","",'Encodage réponses Es'!S10)</f>
      </c>
      <c r="CB12" s="18">
        <f>IF('Encodage réponses Es'!V10="","",'Encodage réponses Es'!V10)</f>
      </c>
      <c r="CC12" s="18">
        <f>IF('Encodage réponses Es'!AE10="","",'Encodage réponses Es'!AE10)</f>
      </c>
      <c r="CD12" s="97">
        <f>IF('Encodage réponses Es'!AF10="","",'Encodage réponses Es'!AF10)</f>
      </c>
      <c r="CE12" s="322">
        <f t="shared" si="10"/>
      </c>
      <c r="CF12" s="296"/>
    </row>
    <row r="13" spans="1:84" ht="11.25" customHeight="1">
      <c r="A13" s="316"/>
      <c r="B13" s="317"/>
      <c r="C13" s="111">
        <f>IF('Encodage réponses Es'!C11="","",'Encodage réponses Es'!C11)</f>
        <v>9</v>
      </c>
      <c r="D13" s="112"/>
      <c r="E13" s="112"/>
      <c r="F13" s="205">
        <f t="shared" si="1"/>
      </c>
      <c r="G13" s="216">
        <f t="shared" si="2"/>
      </c>
      <c r="H13" s="133"/>
      <c r="I13" s="134"/>
      <c r="J13" s="107"/>
      <c r="K13" s="17">
        <f>IF('Encodage réponses Es'!O11="","",'Encodage réponses Es'!O11)</f>
      </c>
      <c r="L13" s="18">
        <f>IF('Encodage réponses Es'!P11="","",'Encodage réponses Es'!P11)</f>
      </c>
      <c r="M13" s="18">
        <f>IF('Encodage réponses Es'!T11="","",'Encodage réponses Es'!T11)</f>
      </c>
      <c r="N13" s="18">
        <f>IF('Encodage réponses Es'!AG11="","",'Encodage réponses Es'!AG11)</f>
      </c>
      <c r="O13" s="18">
        <f>IF('Encodage réponses Es'!AH11="","",'Encodage réponses Es'!AH11)</f>
      </c>
      <c r="P13" s="97">
        <f>IF('Encodage réponses Es'!AK11="","",'Encodage réponses Es'!AK11)</f>
      </c>
      <c r="Q13" s="339">
        <f t="shared" si="3"/>
      </c>
      <c r="R13" s="340"/>
      <c r="S13" s="17">
        <f>IF('Encodage réponses Es'!R11="","",'Encodage réponses Es'!R11)</f>
      </c>
      <c r="T13" s="18">
        <f>IF('Encodage réponses Es'!AJ11="","",'Encodage réponses Es'!AJ11)</f>
      </c>
      <c r="U13" s="18">
        <f>IF('Encodage réponses Es'!AO11="","",'Encodage réponses Es'!AO11)</f>
      </c>
      <c r="V13" s="18">
        <f>IF('Encodage réponses Es'!AP11="","",'Encodage réponses Es'!AP11)</f>
      </c>
      <c r="W13" s="18">
        <f>IF('Encodage réponses Es'!AS11="","",'Encodage réponses Es'!AS11)</f>
      </c>
      <c r="X13" s="18">
        <f>IF('Encodage réponses Es'!AT11="","",'Encodage réponses Es'!AT11)</f>
      </c>
      <c r="Y13" s="18">
        <f>IF('Encodage réponses Es'!AU11="","",'Encodage réponses Es'!AU11)</f>
      </c>
      <c r="Z13" s="18">
        <f>IF('Encodage réponses Es'!AV11="","",'Encodage réponses Es'!AV11)</f>
      </c>
      <c r="AA13" s="18">
        <f>IF('Encodage réponses Es'!BA11="","",'Encodage réponses Es'!BA11)</f>
      </c>
      <c r="AB13" s="18">
        <f>IF('Encodage réponses Es'!BB11="","",'Encodage réponses Es'!BB11)</f>
      </c>
      <c r="AC13" s="18">
        <f>IF('Encodage réponses Es'!BC11="","",'Encodage réponses Es'!BC11)</f>
      </c>
      <c r="AD13" s="97">
        <f>IF('Encodage réponses Es'!BD11="","",'Encodage réponses Es'!BD11)</f>
      </c>
      <c r="AE13" s="339">
        <f t="shared" si="0"/>
      </c>
      <c r="AF13" s="340"/>
      <c r="AG13" s="127">
        <f>IF('Encodage réponses Es'!F11="","",'Encodage réponses Es'!F11)</f>
      </c>
      <c r="AH13" s="349">
        <f t="shared" si="4"/>
      </c>
      <c r="AI13" s="350"/>
      <c r="AJ13" s="19">
        <f>IF('Encodage réponses Es'!E11="","",'Encodage réponses Es'!E11)</f>
      </c>
      <c r="AK13" s="19">
        <f>IF('Encodage réponses Es'!AQ11="","",'Encodage réponses Es'!AQ11)</f>
      </c>
      <c r="AL13" s="322">
        <f t="shared" si="5"/>
      </c>
      <c r="AM13" s="296"/>
      <c r="AN13" s="19">
        <f>IF('Encodage réponses Es'!K11="","",'Encodage réponses Es'!K11)</f>
      </c>
      <c r="AO13" s="19">
        <f>IF('Encodage réponses Es'!N11="","",'Encodage réponses Es'!N11)</f>
      </c>
      <c r="AP13" s="19">
        <f>IF('Encodage réponses Es'!W11="","",'Encodage réponses Es'!W11)</f>
      </c>
      <c r="AQ13" s="19">
        <f>IF('Encodage réponses Es'!Z11="","",'Encodage réponses Es'!Z11)</f>
      </c>
      <c r="AR13" s="19">
        <f>IF('Encodage réponses Es'!AI11="","",'Encodage réponses Es'!AI11)</f>
      </c>
      <c r="AS13" s="322">
        <f t="shared" si="6"/>
      </c>
      <c r="AT13" s="296"/>
      <c r="AU13" s="19">
        <f>IF('Encodage réponses Es'!L11="","",'Encodage réponses Es'!L11)</f>
      </c>
      <c r="AV13" s="19">
        <f>IF('Encodage réponses Es'!M11="","",'Encodage réponses Es'!M11)</f>
      </c>
      <c r="AW13" s="19">
        <f>IF('Encodage réponses Es'!Q11="","",'Encodage réponses Es'!Q11)</f>
      </c>
      <c r="AX13" s="19">
        <f>IF('Encodage réponses Es'!U11="","",'Encodage réponses Es'!U11)</f>
      </c>
      <c r="AY13" s="19">
        <f>IF('Encodage réponses Es'!AA11="","",'Encodage réponses Es'!AA11)</f>
      </c>
      <c r="AZ13" s="19">
        <f>IF('Encodage réponses Es'!AB11="","",'Encodage réponses Es'!AB11)</f>
      </c>
      <c r="BA13" s="19">
        <f>IF('Encodage réponses Es'!AC11="","",'Encodage réponses Es'!AC11)</f>
      </c>
      <c r="BB13" s="19">
        <f>IF('Encodage réponses Es'!AD11="","",'Encodage réponses Es'!AD11)</f>
      </c>
      <c r="BC13" s="19">
        <f>IF('Encodage réponses Es'!AM11="","",'Encodage réponses Es'!AM11)</f>
      </c>
      <c r="BD13" s="19">
        <f>IF('Encodage réponses Es'!AN11="","",'Encodage réponses Es'!AN11)</f>
      </c>
      <c r="BE13" s="19">
        <f>IF('Encodage réponses Es'!AQ11="","",'Encodage réponses Es'!AQ11)</f>
      </c>
      <c r="BF13" s="19">
        <f>IF('Encodage réponses Es'!AR11="","",'Encodage réponses Es'!AR11)</f>
      </c>
      <c r="BG13" s="19">
        <f>IF('Encodage réponses Es'!AW11="","",'Encodage réponses Es'!AW11)</f>
      </c>
      <c r="BH13" s="19">
        <f>IF('Encodage réponses Es'!AX11="","",'Encodage réponses Es'!AX11)</f>
      </c>
      <c r="BI13" s="19">
        <f>IF('Encodage réponses Es'!AY11="","",'Encodage réponses Es'!AY11)</f>
      </c>
      <c r="BJ13" s="19">
        <f>IF('Encodage réponses Es'!AZ11="","",'Encodage réponses Es'!AZ11)</f>
      </c>
      <c r="BK13" s="19">
        <f>IF('Encodage réponses Es'!BE11="","",'Encodage réponses Es'!BE11)</f>
      </c>
      <c r="BL13" s="19">
        <f>IF('Encodage réponses Es'!BF11="","",'Encodage réponses Es'!BF11)</f>
      </c>
      <c r="BM13" s="19">
        <f>IF('Encodage réponses Es'!BG11="","",'Encodage réponses Es'!BG11)</f>
      </c>
      <c r="BN13" s="19">
        <f>IF('Encodage réponses Es'!BH11="","",'Encodage réponses Es'!BH11)</f>
      </c>
      <c r="BO13" s="322">
        <f t="shared" si="7"/>
      </c>
      <c r="BP13" s="296"/>
      <c r="BQ13" s="17">
        <f>IF('Encodage réponses Es'!Y11="","",'Encodage réponses Es'!Y11)</f>
      </c>
      <c r="BR13" s="97">
        <f>IF('Encodage réponses Es'!AL11="","",'Encodage réponses Es'!AL11)</f>
      </c>
      <c r="BS13" s="322">
        <f t="shared" si="8"/>
      </c>
      <c r="BT13" s="296"/>
      <c r="BU13" s="17">
        <f>IF('Encodage réponses Es'!G11="","",'Encodage réponses Es'!G11)</f>
      </c>
      <c r="BV13" s="18">
        <f>IF('Encodage réponses Es'!H11="","",'Encodage réponses Es'!H11)</f>
      </c>
      <c r="BW13" s="18">
        <f>IF('Encodage réponses Es'!I11="","",'Encodage réponses Es'!I11)</f>
      </c>
      <c r="BX13" s="97">
        <f>IF('Encodage réponses Es'!J11="","",'Encodage réponses Es'!J11)</f>
      </c>
      <c r="BY13" s="339">
        <f t="shared" si="9"/>
      </c>
      <c r="BZ13" s="340"/>
      <c r="CA13" s="17">
        <f>IF('Encodage réponses Es'!S11="","",'Encodage réponses Es'!S11)</f>
      </c>
      <c r="CB13" s="18">
        <f>IF('Encodage réponses Es'!V11="","",'Encodage réponses Es'!V11)</f>
      </c>
      <c r="CC13" s="18">
        <f>IF('Encodage réponses Es'!AE11="","",'Encodage réponses Es'!AE11)</f>
      </c>
      <c r="CD13" s="97">
        <f>IF('Encodage réponses Es'!AF11="","",'Encodage réponses Es'!AF11)</f>
      </c>
      <c r="CE13" s="322">
        <f t="shared" si="10"/>
      </c>
      <c r="CF13" s="296"/>
    </row>
    <row r="14" spans="1:84" ht="11.25" customHeight="1">
      <c r="A14" s="316"/>
      <c r="B14" s="317"/>
      <c r="C14" s="111">
        <f>IF('Encodage réponses Es'!C12="","",'Encodage réponses Es'!C12)</f>
        <v>10</v>
      </c>
      <c r="D14" s="112"/>
      <c r="E14" s="112"/>
      <c r="F14" s="205">
        <f t="shared" si="1"/>
      </c>
      <c r="G14" s="216">
        <f t="shared" si="2"/>
      </c>
      <c r="H14" s="133"/>
      <c r="I14" s="134"/>
      <c r="J14" s="107"/>
      <c r="K14" s="17">
        <f>IF('Encodage réponses Es'!O12="","",'Encodage réponses Es'!O12)</f>
      </c>
      <c r="L14" s="18">
        <f>IF('Encodage réponses Es'!P12="","",'Encodage réponses Es'!P12)</f>
      </c>
      <c r="M14" s="18">
        <f>IF('Encodage réponses Es'!T12="","",'Encodage réponses Es'!T12)</f>
      </c>
      <c r="N14" s="18">
        <f>IF('Encodage réponses Es'!AG12="","",'Encodage réponses Es'!AG12)</f>
      </c>
      <c r="O14" s="18">
        <f>IF('Encodage réponses Es'!AH12="","",'Encodage réponses Es'!AH12)</f>
      </c>
      <c r="P14" s="97">
        <f>IF('Encodage réponses Es'!AK12="","",'Encodage réponses Es'!AK12)</f>
      </c>
      <c r="Q14" s="339">
        <f t="shared" si="3"/>
      </c>
      <c r="R14" s="340"/>
      <c r="S14" s="17">
        <f>IF('Encodage réponses Es'!R12="","",'Encodage réponses Es'!R12)</f>
      </c>
      <c r="T14" s="18">
        <f>IF('Encodage réponses Es'!AJ12="","",'Encodage réponses Es'!AJ12)</f>
      </c>
      <c r="U14" s="18">
        <f>IF('Encodage réponses Es'!AO12="","",'Encodage réponses Es'!AO12)</f>
      </c>
      <c r="V14" s="18">
        <f>IF('Encodage réponses Es'!AP12="","",'Encodage réponses Es'!AP12)</f>
      </c>
      <c r="W14" s="18">
        <f>IF('Encodage réponses Es'!AS12="","",'Encodage réponses Es'!AS12)</f>
      </c>
      <c r="X14" s="18">
        <f>IF('Encodage réponses Es'!AT12="","",'Encodage réponses Es'!AT12)</f>
      </c>
      <c r="Y14" s="18">
        <f>IF('Encodage réponses Es'!AU12="","",'Encodage réponses Es'!AU12)</f>
      </c>
      <c r="Z14" s="18">
        <f>IF('Encodage réponses Es'!AV12="","",'Encodage réponses Es'!AV12)</f>
      </c>
      <c r="AA14" s="18">
        <f>IF('Encodage réponses Es'!BA12="","",'Encodage réponses Es'!BA12)</f>
      </c>
      <c r="AB14" s="18">
        <f>IF('Encodage réponses Es'!BB12="","",'Encodage réponses Es'!BB12)</f>
      </c>
      <c r="AC14" s="18">
        <f>IF('Encodage réponses Es'!BC12="","",'Encodage réponses Es'!BC12)</f>
      </c>
      <c r="AD14" s="97">
        <f>IF('Encodage réponses Es'!BD12="","",'Encodage réponses Es'!BD12)</f>
      </c>
      <c r="AE14" s="339">
        <f t="shared" si="0"/>
      </c>
      <c r="AF14" s="340"/>
      <c r="AG14" s="127">
        <f>IF('Encodage réponses Es'!F12="","",'Encodage réponses Es'!F12)</f>
      </c>
      <c r="AH14" s="349">
        <f t="shared" si="4"/>
      </c>
      <c r="AI14" s="350"/>
      <c r="AJ14" s="19">
        <f>IF('Encodage réponses Es'!E12="","",'Encodage réponses Es'!E12)</f>
      </c>
      <c r="AK14" s="19">
        <f>IF('Encodage réponses Es'!AQ12="","",'Encodage réponses Es'!AQ12)</f>
      </c>
      <c r="AL14" s="322">
        <f t="shared" si="5"/>
      </c>
      <c r="AM14" s="296"/>
      <c r="AN14" s="19">
        <f>IF('Encodage réponses Es'!K12="","",'Encodage réponses Es'!K12)</f>
      </c>
      <c r="AO14" s="19">
        <f>IF('Encodage réponses Es'!N12="","",'Encodage réponses Es'!N12)</f>
      </c>
      <c r="AP14" s="19">
        <f>IF('Encodage réponses Es'!W12="","",'Encodage réponses Es'!W12)</f>
      </c>
      <c r="AQ14" s="19">
        <f>IF('Encodage réponses Es'!Z12="","",'Encodage réponses Es'!Z12)</f>
      </c>
      <c r="AR14" s="19">
        <f>IF('Encodage réponses Es'!AI12="","",'Encodage réponses Es'!AI12)</f>
      </c>
      <c r="AS14" s="322">
        <f t="shared" si="6"/>
      </c>
      <c r="AT14" s="296"/>
      <c r="AU14" s="19">
        <f>IF('Encodage réponses Es'!L12="","",'Encodage réponses Es'!L12)</f>
      </c>
      <c r="AV14" s="19">
        <f>IF('Encodage réponses Es'!M12="","",'Encodage réponses Es'!M12)</f>
      </c>
      <c r="AW14" s="19">
        <f>IF('Encodage réponses Es'!Q12="","",'Encodage réponses Es'!Q12)</f>
      </c>
      <c r="AX14" s="19">
        <f>IF('Encodage réponses Es'!U12="","",'Encodage réponses Es'!U12)</f>
      </c>
      <c r="AY14" s="19">
        <f>IF('Encodage réponses Es'!AA12="","",'Encodage réponses Es'!AA12)</f>
      </c>
      <c r="AZ14" s="19">
        <f>IF('Encodage réponses Es'!AB12="","",'Encodage réponses Es'!AB12)</f>
      </c>
      <c r="BA14" s="19">
        <f>IF('Encodage réponses Es'!AC12="","",'Encodage réponses Es'!AC12)</f>
      </c>
      <c r="BB14" s="19">
        <f>IF('Encodage réponses Es'!AD12="","",'Encodage réponses Es'!AD12)</f>
      </c>
      <c r="BC14" s="19">
        <f>IF('Encodage réponses Es'!AM12="","",'Encodage réponses Es'!AM12)</f>
      </c>
      <c r="BD14" s="19">
        <f>IF('Encodage réponses Es'!AN12="","",'Encodage réponses Es'!AN12)</f>
      </c>
      <c r="BE14" s="19">
        <f>IF('Encodage réponses Es'!AQ12="","",'Encodage réponses Es'!AQ12)</f>
      </c>
      <c r="BF14" s="19">
        <f>IF('Encodage réponses Es'!AR12="","",'Encodage réponses Es'!AR12)</f>
      </c>
      <c r="BG14" s="19">
        <f>IF('Encodage réponses Es'!AW12="","",'Encodage réponses Es'!AW12)</f>
      </c>
      <c r="BH14" s="19">
        <f>IF('Encodage réponses Es'!AX12="","",'Encodage réponses Es'!AX12)</f>
      </c>
      <c r="BI14" s="19">
        <f>IF('Encodage réponses Es'!AY12="","",'Encodage réponses Es'!AY12)</f>
      </c>
      <c r="BJ14" s="19">
        <f>IF('Encodage réponses Es'!AZ12="","",'Encodage réponses Es'!AZ12)</f>
      </c>
      <c r="BK14" s="19">
        <f>IF('Encodage réponses Es'!BE12="","",'Encodage réponses Es'!BE12)</f>
      </c>
      <c r="BL14" s="19">
        <f>IF('Encodage réponses Es'!BF12="","",'Encodage réponses Es'!BF12)</f>
      </c>
      <c r="BM14" s="19">
        <f>IF('Encodage réponses Es'!BG12="","",'Encodage réponses Es'!BG12)</f>
      </c>
      <c r="BN14" s="19">
        <f>IF('Encodage réponses Es'!BH12="","",'Encodage réponses Es'!BH12)</f>
      </c>
      <c r="BO14" s="322">
        <f t="shared" si="7"/>
      </c>
      <c r="BP14" s="296"/>
      <c r="BQ14" s="17">
        <f>IF('Encodage réponses Es'!Y12="","",'Encodage réponses Es'!Y12)</f>
      </c>
      <c r="BR14" s="97">
        <f>IF('Encodage réponses Es'!AL12="","",'Encodage réponses Es'!AL12)</f>
      </c>
      <c r="BS14" s="322">
        <f t="shared" si="8"/>
      </c>
      <c r="BT14" s="296"/>
      <c r="BU14" s="17">
        <f>IF('Encodage réponses Es'!G12="","",'Encodage réponses Es'!G12)</f>
      </c>
      <c r="BV14" s="18">
        <f>IF('Encodage réponses Es'!H12="","",'Encodage réponses Es'!H12)</f>
      </c>
      <c r="BW14" s="18">
        <f>IF('Encodage réponses Es'!I12="","",'Encodage réponses Es'!I12)</f>
      </c>
      <c r="BX14" s="97">
        <f>IF('Encodage réponses Es'!J12="","",'Encodage réponses Es'!J12)</f>
      </c>
      <c r="BY14" s="339">
        <f t="shared" si="9"/>
      </c>
      <c r="BZ14" s="340"/>
      <c r="CA14" s="17">
        <f>IF('Encodage réponses Es'!S12="","",'Encodage réponses Es'!S12)</f>
      </c>
      <c r="CB14" s="18">
        <f>IF('Encodage réponses Es'!V12="","",'Encodage réponses Es'!V12)</f>
      </c>
      <c r="CC14" s="18">
        <f>IF('Encodage réponses Es'!AE12="","",'Encodage réponses Es'!AE12)</f>
      </c>
      <c r="CD14" s="97">
        <f>IF('Encodage réponses Es'!AF12="","",'Encodage réponses Es'!AF12)</f>
      </c>
      <c r="CE14" s="322">
        <f t="shared" si="10"/>
      </c>
      <c r="CF14" s="296"/>
    </row>
    <row r="15" spans="1:84" ht="11.25" customHeight="1">
      <c r="A15" s="316"/>
      <c r="B15" s="317"/>
      <c r="C15" s="111">
        <f>IF('Encodage réponses Es'!C13="","",'Encodage réponses Es'!C13)</f>
        <v>11</v>
      </c>
      <c r="D15" s="112"/>
      <c r="E15" s="112"/>
      <c r="F15" s="205">
        <f t="shared" si="1"/>
      </c>
      <c r="G15" s="216">
        <f t="shared" si="2"/>
      </c>
      <c r="H15" s="133"/>
      <c r="I15" s="134"/>
      <c r="J15" s="107"/>
      <c r="K15" s="17">
        <f>IF('Encodage réponses Es'!O13="","",'Encodage réponses Es'!O13)</f>
      </c>
      <c r="L15" s="18">
        <f>IF('Encodage réponses Es'!P13="","",'Encodage réponses Es'!P13)</f>
      </c>
      <c r="M15" s="18">
        <f>IF('Encodage réponses Es'!T13="","",'Encodage réponses Es'!T13)</f>
      </c>
      <c r="N15" s="18">
        <f>IF('Encodage réponses Es'!AG13="","",'Encodage réponses Es'!AG13)</f>
      </c>
      <c r="O15" s="18">
        <f>IF('Encodage réponses Es'!AH13="","",'Encodage réponses Es'!AH13)</f>
      </c>
      <c r="P15" s="97">
        <f>IF('Encodage réponses Es'!AK13="","",'Encodage réponses Es'!AK13)</f>
      </c>
      <c r="Q15" s="339">
        <f t="shared" si="3"/>
      </c>
      <c r="R15" s="340"/>
      <c r="S15" s="17">
        <f>IF('Encodage réponses Es'!R13="","",'Encodage réponses Es'!R13)</f>
      </c>
      <c r="T15" s="18">
        <f>IF('Encodage réponses Es'!AJ13="","",'Encodage réponses Es'!AJ13)</f>
      </c>
      <c r="U15" s="18">
        <f>IF('Encodage réponses Es'!AO13="","",'Encodage réponses Es'!AO13)</f>
      </c>
      <c r="V15" s="18">
        <f>IF('Encodage réponses Es'!AP13="","",'Encodage réponses Es'!AP13)</f>
      </c>
      <c r="W15" s="18">
        <f>IF('Encodage réponses Es'!AS13="","",'Encodage réponses Es'!AS13)</f>
      </c>
      <c r="X15" s="18">
        <f>IF('Encodage réponses Es'!AT13="","",'Encodage réponses Es'!AT13)</f>
      </c>
      <c r="Y15" s="18">
        <f>IF('Encodage réponses Es'!AU13="","",'Encodage réponses Es'!AU13)</f>
      </c>
      <c r="Z15" s="18">
        <f>IF('Encodage réponses Es'!AV13="","",'Encodage réponses Es'!AV13)</f>
      </c>
      <c r="AA15" s="18">
        <f>IF('Encodage réponses Es'!BA13="","",'Encodage réponses Es'!BA13)</f>
      </c>
      <c r="AB15" s="18">
        <f>IF('Encodage réponses Es'!BB13="","",'Encodage réponses Es'!BB13)</f>
      </c>
      <c r="AC15" s="18">
        <f>IF('Encodage réponses Es'!BC13="","",'Encodage réponses Es'!BC13)</f>
      </c>
      <c r="AD15" s="97">
        <f>IF('Encodage réponses Es'!BD13="","",'Encodage réponses Es'!BD13)</f>
      </c>
      <c r="AE15" s="339">
        <f t="shared" si="0"/>
      </c>
      <c r="AF15" s="340"/>
      <c r="AG15" s="127">
        <f>IF('Encodage réponses Es'!F13="","",'Encodage réponses Es'!F13)</f>
      </c>
      <c r="AH15" s="349">
        <f t="shared" si="4"/>
      </c>
      <c r="AI15" s="350"/>
      <c r="AJ15" s="19">
        <f>IF('Encodage réponses Es'!E13="","",'Encodage réponses Es'!E13)</f>
      </c>
      <c r="AK15" s="19">
        <f>IF('Encodage réponses Es'!AQ13="","",'Encodage réponses Es'!AQ13)</f>
      </c>
      <c r="AL15" s="322">
        <f t="shared" si="5"/>
      </c>
      <c r="AM15" s="296"/>
      <c r="AN15" s="19">
        <f>IF('Encodage réponses Es'!K13="","",'Encodage réponses Es'!K13)</f>
      </c>
      <c r="AO15" s="19">
        <f>IF('Encodage réponses Es'!N13="","",'Encodage réponses Es'!N13)</f>
      </c>
      <c r="AP15" s="19">
        <f>IF('Encodage réponses Es'!W13="","",'Encodage réponses Es'!W13)</f>
      </c>
      <c r="AQ15" s="19">
        <f>IF('Encodage réponses Es'!Z13="","",'Encodage réponses Es'!Z13)</f>
      </c>
      <c r="AR15" s="19">
        <f>IF('Encodage réponses Es'!AI13="","",'Encodage réponses Es'!AI13)</f>
      </c>
      <c r="AS15" s="322">
        <f t="shared" si="6"/>
      </c>
      <c r="AT15" s="296"/>
      <c r="AU15" s="19">
        <f>IF('Encodage réponses Es'!L13="","",'Encodage réponses Es'!L13)</f>
      </c>
      <c r="AV15" s="19">
        <f>IF('Encodage réponses Es'!M13="","",'Encodage réponses Es'!M13)</f>
      </c>
      <c r="AW15" s="19">
        <f>IF('Encodage réponses Es'!Q13="","",'Encodage réponses Es'!Q13)</f>
      </c>
      <c r="AX15" s="19">
        <f>IF('Encodage réponses Es'!U13="","",'Encodage réponses Es'!U13)</f>
      </c>
      <c r="AY15" s="19">
        <f>IF('Encodage réponses Es'!AA13="","",'Encodage réponses Es'!AA13)</f>
      </c>
      <c r="AZ15" s="19">
        <f>IF('Encodage réponses Es'!AB13="","",'Encodage réponses Es'!AB13)</f>
      </c>
      <c r="BA15" s="19">
        <f>IF('Encodage réponses Es'!AC13="","",'Encodage réponses Es'!AC13)</f>
      </c>
      <c r="BB15" s="19">
        <f>IF('Encodage réponses Es'!AD13="","",'Encodage réponses Es'!AD13)</f>
      </c>
      <c r="BC15" s="19">
        <f>IF('Encodage réponses Es'!AM13="","",'Encodage réponses Es'!AM13)</f>
      </c>
      <c r="BD15" s="19">
        <f>IF('Encodage réponses Es'!AN13="","",'Encodage réponses Es'!AN13)</f>
      </c>
      <c r="BE15" s="19">
        <f>IF('Encodage réponses Es'!AQ13="","",'Encodage réponses Es'!AQ13)</f>
      </c>
      <c r="BF15" s="19">
        <f>IF('Encodage réponses Es'!AR13="","",'Encodage réponses Es'!AR13)</f>
      </c>
      <c r="BG15" s="19">
        <f>IF('Encodage réponses Es'!AW13="","",'Encodage réponses Es'!AW13)</f>
      </c>
      <c r="BH15" s="19">
        <f>IF('Encodage réponses Es'!AX13="","",'Encodage réponses Es'!AX13)</f>
      </c>
      <c r="BI15" s="19">
        <f>IF('Encodage réponses Es'!AY13="","",'Encodage réponses Es'!AY13)</f>
      </c>
      <c r="BJ15" s="19">
        <f>IF('Encodage réponses Es'!AZ13="","",'Encodage réponses Es'!AZ13)</f>
      </c>
      <c r="BK15" s="19">
        <f>IF('Encodage réponses Es'!BE13="","",'Encodage réponses Es'!BE13)</f>
      </c>
      <c r="BL15" s="19">
        <f>IF('Encodage réponses Es'!BF13="","",'Encodage réponses Es'!BF13)</f>
      </c>
      <c r="BM15" s="19">
        <f>IF('Encodage réponses Es'!BG13="","",'Encodage réponses Es'!BG13)</f>
      </c>
      <c r="BN15" s="19">
        <f>IF('Encodage réponses Es'!BH13="","",'Encodage réponses Es'!BH13)</f>
      </c>
      <c r="BO15" s="322">
        <f t="shared" si="7"/>
      </c>
      <c r="BP15" s="296"/>
      <c r="BQ15" s="17">
        <f>IF('Encodage réponses Es'!Y13="","",'Encodage réponses Es'!Y13)</f>
      </c>
      <c r="BR15" s="97">
        <f>IF('Encodage réponses Es'!AL13="","",'Encodage réponses Es'!AL13)</f>
      </c>
      <c r="BS15" s="322">
        <f t="shared" si="8"/>
      </c>
      <c r="BT15" s="296"/>
      <c r="BU15" s="17">
        <f>IF('Encodage réponses Es'!G13="","",'Encodage réponses Es'!G13)</f>
      </c>
      <c r="BV15" s="18">
        <f>IF('Encodage réponses Es'!H13="","",'Encodage réponses Es'!H13)</f>
      </c>
      <c r="BW15" s="18">
        <f>IF('Encodage réponses Es'!I13="","",'Encodage réponses Es'!I13)</f>
      </c>
      <c r="BX15" s="97">
        <f>IF('Encodage réponses Es'!J13="","",'Encodage réponses Es'!J13)</f>
      </c>
      <c r="BY15" s="339">
        <f t="shared" si="9"/>
      </c>
      <c r="BZ15" s="340"/>
      <c r="CA15" s="17">
        <f>IF('Encodage réponses Es'!S13="","",'Encodage réponses Es'!S13)</f>
      </c>
      <c r="CB15" s="18">
        <f>IF('Encodage réponses Es'!V13="","",'Encodage réponses Es'!V13)</f>
      </c>
      <c r="CC15" s="18">
        <f>IF('Encodage réponses Es'!AE13="","",'Encodage réponses Es'!AE13)</f>
      </c>
      <c r="CD15" s="97">
        <f>IF('Encodage réponses Es'!AF13="","",'Encodage réponses Es'!AF13)</f>
      </c>
      <c r="CE15" s="322">
        <f t="shared" si="10"/>
      </c>
      <c r="CF15" s="296"/>
    </row>
    <row r="16" spans="1:84" ht="11.25" customHeight="1">
      <c r="A16" s="316"/>
      <c r="B16" s="317"/>
      <c r="C16" s="111">
        <f>IF('Encodage réponses Es'!C14="","",'Encodage réponses Es'!C14)</f>
        <v>12</v>
      </c>
      <c r="D16" s="112"/>
      <c r="E16" s="112"/>
      <c r="F16" s="205">
        <f t="shared" si="1"/>
      </c>
      <c r="G16" s="216">
        <f t="shared" si="2"/>
      </c>
      <c r="H16" s="133"/>
      <c r="I16" s="134"/>
      <c r="J16" s="107"/>
      <c r="K16" s="17">
        <f>IF('Encodage réponses Es'!O14="","",'Encodage réponses Es'!O14)</f>
      </c>
      <c r="L16" s="18">
        <f>IF('Encodage réponses Es'!P14="","",'Encodage réponses Es'!P14)</f>
      </c>
      <c r="M16" s="18">
        <f>IF('Encodage réponses Es'!T14="","",'Encodage réponses Es'!T14)</f>
      </c>
      <c r="N16" s="18">
        <f>IF('Encodage réponses Es'!AG14="","",'Encodage réponses Es'!AG14)</f>
      </c>
      <c r="O16" s="18">
        <f>IF('Encodage réponses Es'!AH14="","",'Encodage réponses Es'!AH14)</f>
      </c>
      <c r="P16" s="97">
        <f>IF('Encodage réponses Es'!AK14="","",'Encodage réponses Es'!AK14)</f>
      </c>
      <c r="Q16" s="339">
        <f t="shared" si="3"/>
      </c>
      <c r="R16" s="340"/>
      <c r="S16" s="17">
        <f>IF('Encodage réponses Es'!R14="","",'Encodage réponses Es'!R14)</f>
      </c>
      <c r="T16" s="18">
        <f>IF('Encodage réponses Es'!AJ14="","",'Encodage réponses Es'!AJ14)</f>
      </c>
      <c r="U16" s="18">
        <f>IF('Encodage réponses Es'!AO14="","",'Encodage réponses Es'!AO14)</f>
      </c>
      <c r="V16" s="18">
        <f>IF('Encodage réponses Es'!AP14="","",'Encodage réponses Es'!AP14)</f>
      </c>
      <c r="W16" s="18">
        <f>IF('Encodage réponses Es'!AS14="","",'Encodage réponses Es'!AS14)</f>
      </c>
      <c r="X16" s="18">
        <f>IF('Encodage réponses Es'!AT14="","",'Encodage réponses Es'!AT14)</f>
      </c>
      <c r="Y16" s="18">
        <f>IF('Encodage réponses Es'!AU14="","",'Encodage réponses Es'!AU14)</f>
      </c>
      <c r="Z16" s="18">
        <f>IF('Encodage réponses Es'!AV14="","",'Encodage réponses Es'!AV14)</f>
      </c>
      <c r="AA16" s="18">
        <f>IF('Encodage réponses Es'!BA14="","",'Encodage réponses Es'!BA14)</f>
      </c>
      <c r="AB16" s="18">
        <f>IF('Encodage réponses Es'!BB14="","",'Encodage réponses Es'!BB14)</f>
      </c>
      <c r="AC16" s="18">
        <f>IF('Encodage réponses Es'!BC14="","",'Encodage réponses Es'!BC14)</f>
      </c>
      <c r="AD16" s="97">
        <f>IF('Encodage réponses Es'!BD14="","",'Encodage réponses Es'!BD14)</f>
      </c>
      <c r="AE16" s="339">
        <f t="shared" si="0"/>
      </c>
      <c r="AF16" s="340"/>
      <c r="AG16" s="127">
        <f>IF('Encodage réponses Es'!F14="","",'Encodage réponses Es'!F14)</f>
      </c>
      <c r="AH16" s="349">
        <f t="shared" si="4"/>
      </c>
      <c r="AI16" s="350"/>
      <c r="AJ16" s="19">
        <f>IF('Encodage réponses Es'!E14="","",'Encodage réponses Es'!E14)</f>
      </c>
      <c r="AK16" s="19">
        <f>IF('Encodage réponses Es'!AQ14="","",'Encodage réponses Es'!AQ14)</f>
      </c>
      <c r="AL16" s="322">
        <f t="shared" si="5"/>
      </c>
      <c r="AM16" s="296"/>
      <c r="AN16" s="19">
        <f>IF('Encodage réponses Es'!K14="","",'Encodage réponses Es'!K14)</f>
      </c>
      <c r="AO16" s="19">
        <f>IF('Encodage réponses Es'!N14="","",'Encodage réponses Es'!N14)</f>
      </c>
      <c r="AP16" s="19">
        <f>IF('Encodage réponses Es'!W14="","",'Encodage réponses Es'!W14)</f>
      </c>
      <c r="AQ16" s="19">
        <f>IF('Encodage réponses Es'!Z14="","",'Encodage réponses Es'!Z14)</f>
      </c>
      <c r="AR16" s="19">
        <f>IF('Encodage réponses Es'!AI14="","",'Encodage réponses Es'!AI14)</f>
      </c>
      <c r="AS16" s="322">
        <f t="shared" si="6"/>
      </c>
      <c r="AT16" s="296"/>
      <c r="AU16" s="19">
        <f>IF('Encodage réponses Es'!L14="","",'Encodage réponses Es'!L14)</f>
      </c>
      <c r="AV16" s="19">
        <f>IF('Encodage réponses Es'!M14="","",'Encodage réponses Es'!M14)</f>
      </c>
      <c r="AW16" s="19">
        <f>IF('Encodage réponses Es'!Q14="","",'Encodage réponses Es'!Q14)</f>
      </c>
      <c r="AX16" s="19">
        <f>IF('Encodage réponses Es'!U14="","",'Encodage réponses Es'!U14)</f>
      </c>
      <c r="AY16" s="19">
        <f>IF('Encodage réponses Es'!AA14="","",'Encodage réponses Es'!AA14)</f>
      </c>
      <c r="AZ16" s="19">
        <f>IF('Encodage réponses Es'!AB14="","",'Encodage réponses Es'!AB14)</f>
      </c>
      <c r="BA16" s="19">
        <f>IF('Encodage réponses Es'!AC14="","",'Encodage réponses Es'!AC14)</f>
      </c>
      <c r="BB16" s="19">
        <f>IF('Encodage réponses Es'!AD14="","",'Encodage réponses Es'!AD14)</f>
      </c>
      <c r="BC16" s="19">
        <f>IF('Encodage réponses Es'!AM14="","",'Encodage réponses Es'!AM14)</f>
      </c>
      <c r="BD16" s="19">
        <f>IF('Encodage réponses Es'!AN14="","",'Encodage réponses Es'!AN14)</f>
      </c>
      <c r="BE16" s="19">
        <f>IF('Encodage réponses Es'!AQ14="","",'Encodage réponses Es'!AQ14)</f>
      </c>
      <c r="BF16" s="19">
        <f>IF('Encodage réponses Es'!AR14="","",'Encodage réponses Es'!AR14)</f>
      </c>
      <c r="BG16" s="19">
        <f>IF('Encodage réponses Es'!AW14="","",'Encodage réponses Es'!AW14)</f>
      </c>
      <c r="BH16" s="19">
        <f>IF('Encodage réponses Es'!AX14="","",'Encodage réponses Es'!AX14)</f>
      </c>
      <c r="BI16" s="19">
        <f>IF('Encodage réponses Es'!AY14="","",'Encodage réponses Es'!AY14)</f>
      </c>
      <c r="BJ16" s="19">
        <f>IF('Encodage réponses Es'!AZ14="","",'Encodage réponses Es'!AZ14)</f>
      </c>
      <c r="BK16" s="19">
        <f>IF('Encodage réponses Es'!BE14="","",'Encodage réponses Es'!BE14)</f>
      </c>
      <c r="BL16" s="19">
        <f>IF('Encodage réponses Es'!BF14="","",'Encodage réponses Es'!BF14)</f>
      </c>
      <c r="BM16" s="19">
        <f>IF('Encodage réponses Es'!BG14="","",'Encodage réponses Es'!BG14)</f>
      </c>
      <c r="BN16" s="19">
        <f>IF('Encodage réponses Es'!BH14="","",'Encodage réponses Es'!BH14)</f>
      </c>
      <c r="BO16" s="322">
        <f t="shared" si="7"/>
      </c>
      <c r="BP16" s="296"/>
      <c r="BQ16" s="17">
        <f>IF('Encodage réponses Es'!Y14="","",'Encodage réponses Es'!Y14)</f>
      </c>
      <c r="BR16" s="97">
        <f>IF('Encodage réponses Es'!AL14="","",'Encodage réponses Es'!AL14)</f>
      </c>
      <c r="BS16" s="322">
        <f t="shared" si="8"/>
      </c>
      <c r="BT16" s="296"/>
      <c r="BU16" s="17">
        <f>IF('Encodage réponses Es'!G14="","",'Encodage réponses Es'!G14)</f>
      </c>
      <c r="BV16" s="18">
        <f>IF('Encodage réponses Es'!H14="","",'Encodage réponses Es'!H14)</f>
      </c>
      <c r="BW16" s="18">
        <f>IF('Encodage réponses Es'!I14="","",'Encodage réponses Es'!I14)</f>
      </c>
      <c r="BX16" s="97">
        <f>IF('Encodage réponses Es'!J14="","",'Encodage réponses Es'!J14)</f>
      </c>
      <c r="BY16" s="339">
        <f t="shared" si="9"/>
      </c>
      <c r="BZ16" s="340"/>
      <c r="CA16" s="17">
        <f>IF('Encodage réponses Es'!S14="","",'Encodage réponses Es'!S14)</f>
      </c>
      <c r="CB16" s="18">
        <f>IF('Encodage réponses Es'!V14="","",'Encodage réponses Es'!V14)</f>
      </c>
      <c r="CC16" s="18">
        <f>IF('Encodage réponses Es'!AE14="","",'Encodage réponses Es'!AE14)</f>
      </c>
      <c r="CD16" s="97">
        <f>IF('Encodage réponses Es'!AF14="","",'Encodage réponses Es'!AF14)</f>
      </c>
      <c r="CE16" s="322">
        <f t="shared" si="10"/>
      </c>
      <c r="CF16" s="296"/>
    </row>
    <row r="17" spans="1:84" ht="11.25" customHeight="1">
      <c r="A17" s="316"/>
      <c r="B17" s="317"/>
      <c r="C17" s="111">
        <f>IF('Encodage réponses Es'!C15="","",'Encodage réponses Es'!C15)</f>
        <v>13</v>
      </c>
      <c r="D17" s="112"/>
      <c r="E17" s="112"/>
      <c r="F17" s="205">
        <f t="shared" si="1"/>
      </c>
      <c r="G17" s="216">
        <f t="shared" si="2"/>
      </c>
      <c r="H17" s="133"/>
      <c r="I17" s="134"/>
      <c r="J17" s="107"/>
      <c r="K17" s="17">
        <f>IF('Encodage réponses Es'!O15="","",'Encodage réponses Es'!O15)</f>
      </c>
      <c r="L17" s="18">
        <f>IF('Encodage réponses Es'!P15="","",'Encodage réponses Es'!P15)</f>
      </c>
      <c r="M17" s="18">
        <f>IF('Encodage réponses Es'!T15="","",'Encodage réponses Es'!T15)</f>
      </c>
      <c r="N17" s="18">
        <f>IF('Encodage réponses Es'!AG15="","",'Encodage réponses Es'!AG15)</f>
      </c>
      <c r="O17" s="18">
        <f>IF('Encodage réponses Es'!AH15="","",'Encodage réponses Es'!AH15)</f>
      </c>
      <c r="P17" s="97">
        <f>IF('Encodage réponses Es'!AK15="","",'Encodage réponses Es'!AK15)</f>
      </c>
      <c r="Q17" s="339">
        <f t="shared" si="3"/>
      </c>
      <c r="R17" s="340"/>
      <c r="S17" s="17">
        <f>IF('Encodage réponses Es'!R15="","",'Encodage réponses Es'!R15)</f>
      </c>
      <c r="T17" s="18">
        <f>IF('Encodage réponses Es'!AJ15="","",'Encodage réponses Es'!AJ15)</f>
      </c>
      <c r="U17" s="18">
        <f>IF('Encodage réponses Es'!AO15="","",'Encodage réponses Es'!AO15)</f>
      </c>
      <c r="V17" s="18">
        <f>IF('Encodage réponses Es'!AP15="","",'Encodage réponses Es'!AP15)</f>
      </c>
      <c r="W17" s="18">
        <f>IF('Encodage réponses Es'!AS15="","",'Encodage réponses Es'!AS15)</f>
      </c>
      <c r="X17" s="18">
        <f>IF('Encodage réponses Es'!AT15="","",'Encodage réponses Es'!AT15)</f>
      </c>
      <c r="Y17" s="18">
        <f>IF('Encodage réponses Es'!AU15="","",'Encodage réponses Es'!AU15)</f>
      </c>
      <c r="Z17" s="18">
        <f>IF('Encodage réponses Es'!AV15="","",'Encodage réponses Es'!AV15)</f>
      </c>
      <c r="AA17" s="18">
        <f>IF('Encodage réponses Es'!BA15="","",'Encodage réponses Es'!BA15)</f>
      </c>
      <c r="AB17" s="18">
        <f>IF('Encodage réponses Es'!BB15="","",'Encodage réponses Es'!BB15)</f>
      </c>
      <c r="AC17" s="18">
        <f>IF('Encodage réponses Es'!BC15="","",'Encodage réponses Es'!BC15)</f>
      </c>
      <c r="AD17" s="97">
        <f>IF('Encodage réponses Es'!BD15="","",'Encodage réponses Es'!BD15)</f>
      </c>
      <c r="AE17" s="339">
        <f t="shared" si="0"/>
      </c>
      <c r="AF17" s="340"/>
      <c r="AG17" s="127">
        <f>IF('Encodage réponses Es'!F15="","",'Encodage réponses Es'!F15)</f>
      </c>
      <c r="AH17" s="349">
        <f t="shared" si="4"/>
      </c>
      <c r="AI17" s="350"/>
      <c r="AJ17" s="19">
        <f>IF('Encodage réponses Es'!E15="","",'Encodage réponses Es'!E15)</f>
      </c>
      <c r="AK17" s="19">
        <f>IF('Encodage réponses Es'!AQ15="","",'Encodage réponses Es'!AQ15)</f>
      </c>
      <c r="AL17" s="322">
        <f t="shared" si="5"/>
      </c>
      <c r="AM17" s="296"/>
      <c r="AN17" s="19">
        <f>IF('Encodage réponses Es'!K15="","",'Encodage réponses Es'!K15)</f>
      </c>
      <c r="AO17" s="19">
        <f>IF('Encodage réponses Es'!N15="","",'Encodage réponses Es'!N15)</f>
      </c>
      <c r="AP17" s="19">
        <f>IF('Encodage réponses Es'!W15="","",'Encodage réponses Es'!W15)</f>
      </c>
      <c r="AQ17" s="19">
        <f>IF('Encodage réponses Es'!Z15="","",'Encodage réponses Es'!Z15)</f>
      </c>
      <c r="AR17" s="19">
        <f>IF('Encodage réponses Es'!AI15="","",'Encodage réponses Es'!AI15)</f>
      </c>
      <c r="AS17" s="322">
        <f t="shared" si="6"/>
      </c>
      <c r="AT17" s="296"/>
      <c r="AU17" s="19">
        <f>IF('Encodage réponses Es'!L15="","",'Encodage réponses Es'!L15)</f>
      </c>
      <c r="AV17" s="19">
        <f>IF('Encodage réponses Es'!M15="","",'Encodage réponses Es'!M15)</f>
      </c>
      <c r="AW17" s="19">
        <f>IF('Encodage réponses Es'!Q15="","",'Encodage réponses Es'!Q15)</f>
      </c>
      <c r="AX17" s="19">
        <f>IF('Encodage réponses Es'!U15="","",'Encodage réponses Es'!U15)</f>
      </c>
      <c r="AY17" s="19">
        <f>IF('Encodage réponses Es'!AA15="","",'Encodage réponses Es'!AA15)</f>
      </c>
      <c r="AZ17" s="19">
        <f>IF('Encodage réponses Es'!AB15="","",'Encodage réponses Es'!AB15)</f>
      </c>
      <c r="BA17" s="19">
        <f>IF('Encodage réponses Es'!AC15="","",'Encodage réponses Es'!AC15)</f>
      </c>
      <c r="BB17" s="19">
        <f>IF('Encodage réponses Es'!AD15="","",'Encodage réponses Es'!AD15)</f>
      </c>
      <c r="BC17" s="19">
        <f>IF('Encodage réponses Es'!AM15="","",'Encodage réponses Es'!AM15)</f>
      </c>
      <c r="BD17" s="19">
        <f>IF('Encodage réponses Es'!AN15="","",'Encodage réponses Es'!AN15)</f>
      </c>
      <c r="BE17" s="19">
        <f>IF('Encodage réponses Es'!AQ15="","",'Encodage réponses Es'!AQ15)</f>
      </c>
      <c r="BF17" s="19">
        <f>IF('Encodage réponses Es'!AR15="","",'Encodage réponses Es'!AR15)</f>
      </c>
      <c r="BG17" s="19">
        <f>IF('Encodage réponses Es'!AW15="","",'Encodage réponses Es'!AW15)</f>
      </c>
      <c r="BH17" s="19">
        <f>IF('Encodage réponses Es'!AX15="","",'Encodage réponses Es'!AX15)</f>
      </c>
      <c r="BI17" s="19">
        <f>IF('Encodage réponses Es'!AY15="","",'Encodage réponses Es'!AY15)</f>
      </c>
      <c r="BJ17" s="19">
        <f>IF('Encodage réponses Es'!AZ15="","",'Encodage réponses Es'!AZ15)</f>
      </c>
      <c r="BK17" s="19">
        <f>IF('Encodage réponses Es'!BE15="","",'Encodage réponses Es'!BE15)</f>
      </c>
      <c r="BL17" s="19">
        <f>IF('Encodage réponses Es'!BF15="","",'Encodage réponses Es'!BF15)</f>
      </c>
      <c r="BM17" s="19">
        <f>IF('Encodage réponses Es'!BG15="","",'Encodage réponses Es'!BG15)</f>
      </c>
      <c r="BN17" s="19">
        <f>IF('Encodage réponses Es'!BH15="","",'Encodage réponses Es'!BH15)</f>
      </c>
      <c r="BO17" s="322">
        <f t="shared" si="7"/>
      </c>
      <c r="BP17" s="296"/>
      <c r="BQ17" s="17">
        <f>IF('Encodage réponses Es'!Y15="","",'Encodage réponses Es'!Y15)</f>
      </c>
      <c r="BR17" s="97">
        <f>IF('Encodage réponses Es'!AL15="","",'Encodage réponses Es'!AL15)</f>
      </c>
      <c r="BS17" s="322">
        <f t="shared" si="8"/>
      </c>
      <c r="BT17" s="296"/>
      <c r="BU17" s="17">
        <f>IF('Encodage réponses Es'!G15="","",'Encodage réponses Es'!G15)</f>
      </c>
      <c r="BV17" s="18">
        <f>IF('Encodage réponses Es'!H15="","",'Encodage réponses Es'!H15)</f>
      </c>
      <c r="BW17" s="18">
        <f>IF('Encodage réponses Es'!I15="","",'Encodage réponses Es'!I15)</f>
      </c>
      <c r="BX17" s="97">
        <f>IF('Encodage réponses Es'!J15="","",'Encodage réponses Es'!J15)</f>
      </c>
      <c r="BY17" s="339">
        <f t="shared" si="9"/>
      </c>
      <c r="BZ17" s="340"/>
      <c r="CA17" s="17">
        <f>IF('Encodage réponses Es'!S15="","",'Encodage réponses Es'!S15)</f>
      </c>
      <c r="CB17" s="18">
        <f>IF('Encodage réponses Es'!V15="","",'Encodage réponses Es'!V15)</f>
      </c>
      <c r="CC17" s="18">
        <f>IF('Encodage réponses Es'!AE15="","",'Encodage réponses Es'!AE15)</f>
      </c>
      <c r="CD17" s="97">
        <f>IF('Encodage réponses Es'!AF15="","",'Encodage réponses Es'!AF15)</f>
      </c>
      <c r="CE17" s="322">
        <f t="shared" si="10"/>
      </c>
      <c r="CF17" s="296"/>
    </row>
    <row r="18" spans="1:84" ht="11.25" customHeight="1">
      <c r="A18" s="316"/>
      <c r="B18" s="317"/>
      <c r="C18" s="111">
        <f>IF('Encodage réponses Es'!C16="","",'Encodage réponses Es'!C16)</f>
        <v>14</v>
      </c>
      <c r="D18" s="112"/>
      <c r="E18" s="112"/>
      <c r="F18" s="205">
        <f t="shared" si="1"/>
      </c>
      <c r="G18" s="216">
        <f t="shared" si="2"/>
      </c>
      <c r="H18" s="133"/>
      <c r="I18" s="134"/>
      <c r="J18" s="107"/>
      <c r="K18" s="17">
        <f>IF('Encodage réponses Es'!O16="","",'Encodage réponses Es'!O16)</f>
      </c>
      <c r="L18" s="18">
        <f>IF('Encodage réponses Es'!P16="","",'Encodage réponses Es'!P16)</f>
      </c>
      <c r="M18" s="18">
        <f>IF('Encodage réponses Es'!T16="","",'Encodage réponses Es'!T16)</f>
      </c>
      <c r="N18" s="18">
        <f>IF('Encodage réponses Es'!AG16="","",'Encodage réponses Es'!AG16)</f>
      </c>
      <c r="O18" s="18">
        <f>IF('Encodage réponses Es'!AH16="","",'Encodage réponses Es'!AH16)</f>
      </c>
      <c r="P18" s="97">
        <f>IF('Encodage réponses Es'!AK16="","",'Encodage réponses Es'!AK16)</f>
      </c>
      <c r="Q18" s="339">
        <f t="shared" si="3"/>
      </c>
      <c r="R18" s="340"/>
      <c r="S18" s="17">
        <f>IF('Encodage réponses Es'!R16="","",'Encodage réponses Es'!R16)</f>
      </c>
      <c r="T18" s="18">
        <f>IF('Encodage réponses Es'!AJ16="","",'Encodage réponses Es'!AJ16)</f>
      </c>
      <c r="U18" s="18">
        <f>IF('Encodage réponses Es'!AO16="","",'Encodage réponses Es'!AO16)</f>
      </c>
      <c r="V18" s="18">
        <f>IF('Encodage réponses Es'!AP16="","",'Encodage réponses Es'!AP16)</f>
      </c>
      <c r="W18" s="18">
        <f>IF('Encodage réponses Es'!AS16="","",'Encodage réponses Es'!AS16)</f>
      </c>
      <c r="X18" s="18">
        <f>IF('Encodage réponses Es'!AT16="","",'Encodage réponses Es'!AT16)</f>
      </c>
      <c r="Y18" s="18">
        <f>IF('Encodage réponses Es'!AU16="","",'Encodage réponses Es'!AU16)</f>
      </c>
      <c r="Z18" s="18">
        <f>IF('Encodage réponses Es'!AV16="","",'Encodage réponses Es'!AV16)</f>
      </c>
      <c r="AA18" s="18">
        <f>IF('Encodage réponses Es'!BA16="","",'Encodage réponses Es'!BA16)</f>
      </c>
      <c r="AB18" s="18">
        <f>IF('Encodage réponses Es'!BB16="","",'Encodage réponses Es'!BB16)</f>
      </c>
      <c r="AC18" s="18">
        <f>IF('Encodage réponses Es'!BC16="","",'Encodage réponses Es'!BC16)</f>
      </c>
      <c r="AD18" s="97">
        <f>IF('Encodage réponses Es'!BD16="","",'Encodage réponses Es'!BD16)</f>
      </c>
      <c r="AE18" s="339">
        <f t="shared" si="0"/>
      </c>
      <c r="AF18" s="340"/>
      <c r="AG18" s="127">
        <f>IF('Encodage réponses Es'!F16="","",'Encodage réponses Es'!F16)</f>
      </c>
      <c r="AH18" s="349">
        <f t="shared" si="4"/>
      </c>
      <c r="AI18" s="350"/>
      <c r="AJ18" s="19">
        <f>IF('Encodage réponses Es'!E16="","",'Encodage réponses Es'!E16)</f>
      </c>
      <c r="AK18" s="19">
        <f>IF('Encodage réponses Es'!AQ16="","",'Encodage réponses Es'!AQ16)</f>
      </c>
      <c r="AL18" s="322">
        <f t="shared" si="5"/>
      </c>
      <c r="AM18" s="296"/>
      <c r="AN18" s="19">
        <f>IF('Encodage réponses Es'!K16="","",'Encodage réponses Es'!K16)</f>
      </c>
      <c r="AO18" s="19">
        <f>IF('Encodage réponses Es'!N16="","",'Encodage réponses Es'!N16)</f>
      </c>
      <c r="AP18" s="19">
        <f>IF('Encodage réponses Es'!W16="","",'Encodage réponses Es'!W16)</f>
      </c>
      <c r="AQ18" s="19">
        <f>IF('Encodage réponses Es'!Z16="","",'Encodage réponses Es'!Z16)</f>
      </c>
      <c r="AR18" s="19">
        <f>IF('Encodage réponses Es'!AI16="","",'Encodage réponses Es'!AI16)</f>
      </c>
      <c r="AS18" s="322">
        <f t="shared" si="6"/>
      </c>
      <c r="AT18" s="296"/>
      <c r="AU18" s="19">
        <f>IF('Encodage réponses Es'!L16="","",'Encodage réponses Es'!L16)</f>
      </c>
      <c r="AV18" s="19">
        <f>IF('Encodage réponses Es'!M16="","",'Encodage réponses Es'!M16)</f>
      </c>
      <c r="AW18" s="19">
        <f>IF('Encodage réponses Es'!Q16="","",'Encodage réponses Es'!Q16)</f>
      </c>
      <c r="AX18" s="19">
        <f>IF('Encodage réponses Es'!U16="","",'Encodage réponses Es'!U16)</f>
      </c>
      <c r="AY18" s="19">
        <f>IF('Encodage réponses Es'!AA16="","",'Encodage réponses Es'!AA16)</f>
      </c>
      <c r="AZ18" s="19">
        <f>IF('Encodage réponses Es'!AB16="","",'Encodage réponses Es'!AB16)</f>
      </c>
      <c r="BA18" s="19">
        <f>IF('Encodage réponses Es'!AC16="","",'Encodage réponses Es'!AC16)</f>
      </c>
      <c r="BB18" s="19">
        <f>IF('Encodage réponses Es'!AD16="","",'Encodage réponses Es'!AD16)</f>
      </c>
      <c r="BC18" s="19">
        <f>IF('Encodage réponses Es'!AM16="","",'Encodage réponses Es'!AM16)</f>
      </c>
      <c r="BD18" s="19">
        <f>IF('Encodage réponses Es'!AN16="","",'Encodage réponses Es'!AN16)</f>
      </c>
      <c r="BE18" s="19">
        <f>IF('Encodage réponses Es'!AQ16="","",'Encodage réponses Es'!AQ16)</f>
      </c>
      <c r="BF18" s="19">
        <f>IF('Encodage réponses Es'!AR16="","",'Encodage réponses Es'!AR16)</f>
      </c>
      <c r="BG18" s="19">
        <f>IF('Encodage réponses Es'!AW16="","",'Encodage réponses Es'!AW16)</f>
      </c>
      <c r="BH18" s="19">
        <f>IF('Encodage réponses Es'!AX16="","",'Encodage réponses Es'!AX16)</f>
      </c>
      <c r="BI18" s="19">
        <f>IF('Encodage réponses Es'!AY16="","",'Encodage réponses Es'!AY16)</f>
      </c>
      <c r="BJ18" s="19">
        <f>IF('Encodage réponses Es'!AZ16="","",'Encodage réponses Es'!AZ16)</f>
      </c>
      <c r="BK18" s="19">
        <f>IF('Encodage réponses Es'!BE16="","",'Encodage réponses Es'!BE16)</f>
      </c>
      <c r="BL18" s="19">
        <f>IF('Encodage réponses Es'!BF16="","",'Encodage réponses Es'!BF16)</f>
      </c>
      <c r="BM18" s="19">
        <f>IF('Encodage réponses Es'!BG16="","",'Encodage réponses Es'!BG16)</f>
      </c>
      <c r="BN18" s="19">
        <f>IF('Encodage réponses Es'!BH16="","",'Encodage réponses Es'!BH16)</f>
      </c>
      <c r="BO18" s="322">
        <f t="shared" si="7"/>
      </c>
      <c r="BP18" s="296"/>
      <c r="BQ18" s="17">
        <f>IF('Encodage réponses Es'!Y16="","",'Encodage réponses Es'!Y16)</f>
      </c>
      <c r="BR18" s="97">
        <f>IF('Encodage réponses Es'!AL16="","",'Encodage réponses Es'!AL16)</f>
      </c>
      <c r="BS18" s="322">
        <f t="shared" si="8"/>
      </c>
      <c r="BT18" s="296"/>
      <c r="BU18" s="17">
        <f>IF('Encodage réponses Es'!G16="","",'Encodage réponses Es'!G16)</f>
      </c>
      <c r="BV18" s="18">
        <f>IF('Encodage réponses Es'!H16="","",'Encodage réponses Es'!H16)</f>
      </c>
      <c r="BW18" s="18">
        <f>IF('Encodage réponses Es'!I16="","",'Encodage réponses Es'!I16)</f>
      </c>
      <c r="BX18" s="97">
        <f>IF('Encodage réponses Es'!J16="","",'Encodage réponses Es'!J16)</f>
      </c>
      <c r="BY18" s="339">
        <f t="shared" si="9"/>
      </c>
      <c r="BZ18" s="340"/>
      <c r="CA18" s="17">
        <f>IF('Encodage réponses Es'!S16="","",'Encodage réponses Es'!S16)</f>
      </c>
      <c r="CB18" s="18">
        <f>IF('Encodage réponses Es'!V16="","",'Encodage réponses Es'!V16)</f>
      </c>
      <c r="CC18" s="18">
        <f>IF('Encodage réponses Es'!AE16="","",'Encodage réponses Es'!AE16)</f>
      </c>
      <c r="CD18" s="97">
        <f>IF('Encodage réponses Es'!AF16="","",'Encodage réponses Es'!AF16)</f>
      </c>
      <c r="CE18" s="322">
        <f t="shared" si="10"/>
      </c>
      <c r="CF18" s="296"/>
    </row>
    <row r="19" spans="1:84" ht="11.25" customHeight="1">
      <c r="A19" s="316"/>
      <c r="B19" s="317"/>
      <c r="C19" s="111">
        <f>IF('Encodage réponses Es'!C17="","",'Encodage réponses Es'!C17)</f>
        <v>15</v>
      </c>
      <c r="D19" s="112"/>
      <c r="E19" s="112"/>
      <c r="F19" s="205">
        <f t="shared" si="1"/>
      </c>
      <c r="G19" s="216">
        <f t="shared" si="2"/>
      </c>
      <c r="H19" s="133"/>
      <c r="I19" s="134"/>
      <c r="J19" s="107"/>
      <c r="K19" s="17">
        <f>IF('Encodage réponses Es'!O17="","",'Encodage réponses Es'!O17)</f>
      </c>
      <c r="L19" s="18">
        <f>IF('Encodage réponses Es'!P17="","",'Encodage réponses Es'!P17)</f>
      </c>
      <c r="M19" s="18">
        <f>IF('Encodage réponses Es'!T17="","",'Encodage réponses Es'!T17)</f>
      </c>
      <c r="N19" s="18">
        <f>IF('Encodage réponses Es'!AG17="","",'Encodage réponses Es'!AG17)</f>
      </c>
      <c r="O19" s="18">
        <f>IF('Encodage réponses Es'!AH17="","",'Encodage réponses Es'!AH17)</f>
      </c>
      <c r="P19" s="97">
        <f>IF('Encodage réponses Es'!AK17="","",'Encodage réponses Es'!AK17)</f>
      </c>
      <c r="Q19" s="339">
        <f t="shared" si="3"/>
      </c>
      <c r="R19" s="340"/>
      <c r="S19" s="17">
        <f>IF('Encodage réponses Es'!R17="","",'Encodage réponses Es'!R17)</f>
      </c>
      <c r="T19" s="18">
        <f>IF('Encodage réponses Es'!AJ17="","",'Encodage réponses Es'!AJ17)</f>
      </c>
      <c r="U19" s="18">
        <f>IF('Encodage réponses Es'!AO17="","",'Encodage réponses Es'!AO17)</f>
      </c>
      <c r="V19" s="18">
        <f>IF('Encodage réponses Es'!AP17="","",'Encodage réponses Es'!AP17)</f>
      </c>
      <c r="W19" s="18">
        <f>IF('Encodage réponses Es'!AS17="","",'Encodage réponses Es'!AS17)</f>
      </c>
      <c r="X19" s="18">
        <f>IF('Encodage réponses Es'!AT17="","",'Encodage réponses Es'!AT17)</f>
      </c>
      <c r="Y19" s="18">
        <f>IF('Encodage réponses Es'!AU17="","",'Encodage réponses Es'!AU17)</f>
      </c>
      <c r="Z19" s="18">
        <f>IF('Encodage réponses Es'!AV17="","",'Encodage réponses Es'!AV17)</f>
      </c>
      <c r="AA19" s="18">
        <f>IF('Encodage réponses Es'!BA17="","",'Encodage réponses Es'!BA17)</f>
      </c>
      <c r="AB19" s="18">
        <f>IF('Encodage réponses Es'!BB17="","",'Encodage réponses Es'!BB17)</f>
      </c>
      <c r="AC19" s="18">
        <f>IF('Encodage réponses Es'!BC17="","",'Encodage réponses Es'!BC17)</f>
      </c>
      <c r="AD19" s="97">
        <f>IF('Encodage réponses Es'!BD17="","",'Encodage réponses Es'!BD17)</f>
      </c>
      <c r="AE19" s="339">
        <f t="shared" si="0"/>
      </c>
      <c r="AF19" s="340"/>
      <c r="AG19" s="127">
        <f>IF('Encodage réponses Es'!F17="","",'Encodage réponses Es'!F17)</f>
      </c>
      <c r="AH19" s="349">
        <f t="shared" si="4"/>
      </c>
      <c r="AI19" s="350"/>
      <c r="AJ19" s="19">
        <f>IF('Encodage réponses Es'!E17="","",'Encodage réponses Es'!E17)</f>
      </c>
      <c r="AK19" s="19">
        <f>IF('Encodage réponses Es'!AQ17="","",'Encodage réponses Es'!AQ17)</f>
      </c>
      <c r="AL19" s="322">
        <f t="shared" si="5"/>
      </c>
      <c r="AM19" s="296"/>
      <c r="AN19" s="19">
        <f>IF('Encodage réponses Es'!K17="","",'Encodage réponses Es'!K17)</f>
      </c>
      <c r="AO19" s="19">
        <f>IF('Encodage réponses Es'!N17="","",'Encodage réponses Es'!N17)</f>
      </c>
      <c r="AP19" s="19">
        <f>IF('Encodage réponses Es'!W17="","",'Encodage réponses Es'!W17)</f>
      </c>
      <c r="AQ19" s="19">
        <f>IF('Encodage réponses Es'!Z17="","",'Encodage réponses Es'!Z17)</f>
      </c>
      <c r="AR19" s="19">
        <f>IF('Encodage réponses Es'!AI17="","",'Encodage réponses Es'!AI17)</f>
      </c>
      <c r="AS19" s="322">
        <f t="shared" si="6"/>
      </c>
      <c r="AT19" s="296"/>
      <c r="AU19" s="19">
        <f>IF('Encodage réponses Es'!L17="","",'Encodage réponses Es'!L17)</f>
      </c>
      <c r="AV19" s="19">
        <f>IF('Encodage réponses Es'!M17="","",'Encodage réponses Es'!M17)</f>
      </c>
      <c r="AW19" s="19">
        <f>IF('Encodage réponses Es'!Q17="","",'Encodage réponses Es'!Q17)</f>
      </c>
      <c r="AX19" s="19">
        <f>IF('Encodage réponses Es'!U17="","",'Encodage réponses Es'!U17)</f>
      </c>
      <c r="AY19" s="19">
        <f>IF('Encodage réponses Es'!AA17="","",'Encodage réponses Es'!AA17)</f>
      </c>
      <c r="AZ19" s="19">
        <f>IF('Encodage réponses Es'!AB17="","",'Encodage réponses Es'!AB17)</f>
      </c>
      <c r="BA19" s="19">
        <f>IF('Encodage réponses Es'!AC17="","",'Encodage réponses Es'!AC17)</f>
      </c>
      <c r="BB19" s="19">
        <f>IF('Encodage réponses Es'!AD17="","",'Encodage réponses Es'!AD17)</f>
      </c>
      <c r="BC19" s="19">
        <f>IF('Encodage réponses Es'!AM17="","",'Encodage réponses Es'!AM17)</f>
      </c>
      <c r="BD19" s="19">
        <f>IF('Encodage réponses Es'!AN17="","",'Encodage réponses Es'!AN17)</f>
      </c>
      <c r="BE19" s="19">
        <f>IF('Encodage réponses Es'!AQ17="","",'Encodage réponses Es'!AQ17)</f>
      </c>
      <c r="BF19" s="19">
        <f>IF('Encodage réponses Es'!AR17="","",'Encodage réponses Es'!AR17)</f>
      </c>
      <c r="BG19" s="19">
        <f>IF('Encodage réponses Es'!AW17="","",'Encodage réponses Es'!AW17)</f>
      </c>
      <c r="BH19" s="19">
        <f>IF('Encodage réponses Es'!AX17="","",'Encodage réponses Es'!AX17)</f>
      </c>
      <c r="BI19" s="19">
        <f>IF('Encodage réponses Es'!AY17="","",'Encodage réponses Es'!AY17)</f>
      </c>
      <c r="BJ19" s="19">
        <f>IF('Encodage réponses Es'!AZ17="","",'Encodage réponses Es'!AZ17)</f>
      </c>
      <c r="BK19" s="19">
        <f>IF('Encodage réponses Es'!BE17="","",'Encodage réponses Es'!BE17)</f>
      </c>
      <c r="BL19" s="19">
        <f>IF('Encodage réponses Es'!BF17="","",'Encodage réponses Es'!BF17)</f>
      </c>
      <c r="BM19" s="19">
        <f>IF('Encodage réponses Es'!BG17="","",'Encodage réponses Es'!BG17)</f>
      </c>
      <c r="BN19" s="19">
        <f>IF('Encodage réponses Es'!BH17="","",'Encodage réponses Es'!BH17)</f>
      </c>
      <c r="BO19" s="322">
        <f t="shared" si="7"/>
      </c>
      <c r="BP19" s="296"/>
      <c r="BQ19" s="17">
        <f>IF('Encodage réponses Es'!Y17="","",'Encodage réponses Es'!Y17)</f>
      </c>
      <c r="BR19" s="97">
        <f>IF('Encodage réponses Es'!AL17="","",'Encodage réponses Es'!AL17)</f>
      </c>
      <c r="BS19" s="322">
        <f t="shared" si="8"/>
      </c>
      <c r="BT19" s="296"/>
      <c r="BU19" s="17">
        <f>IF('Encodage réponses Es'!G17="","",'Encodage réponses Es'!G17)</f>
      </c>
      <c r="BV19" s="18">
        <f>IF('Encodage réponses Es'!H17="","",'Encodage réponses Es'!H17)</f>
      </c>
      <c r="BW19" s="18">
        <f>IF('Encodage réponses Es'!I17="","",'Encodage réponses Es'!I17)</f>
      </c>
      <c r="BX19" s="97">
        <f>IF('Encodage réponses Es'!J17="","",'Encodage réponses Es'!J17)</f>
      </c>
      <c r="BY19" s="339">
        <f t="shared" si="9"/>
      </c>
      <c r="BZ19" s="340"/>
      <c r="CA19" s="17">
        <f>IF('Encodage réponses Es'!S17="","",'Encodage réponses Es'!S17)</f>
      </c>
      <c r="CB19" s="18">
        <f>IF('Encodage réponses Es'!V17="","",'Encodage réponses Es'!V17)</f>
      </c>
      <c r="CC19" s="18">
        <f>IF('Encodage réponses Es'!AE17="","",'Encodage réponses Es'!AE17)</f>
      </c>
      <c r="CD19" s="97">
        <f>IF('Encodage réponses Es'!AF17="","",'Encodage réponses Es'!AF17)</f>
      </c>
      <c r="CE19" s="322">
        <f t="shared" si="10"/>
      </c>
      <c r="CF19" s="296"/>
    </row>
    <row r="20" spans="1:84" ht="11.25" customHeight="1">
      <c r="A20" s="316"/>
      <c r="B20" s="317"/>
      <c r="C20" s="111">
        <f>IF('Encodage réponses Es'!C18="","",'Encodage réponses Es'!C18)</f>
        <v>16</v>
      </c>
      <c r="D20" s="112"/>
      <c r="E20" s="112"/>
      <c r="F20" s="205">
        <f t="shared" si="1"/>
      </c>
      <c r="G20" s="216">
        <f t="shared" si="2"/>
      </c>
      <c r="H20" s="133"/>
      <c r="I20" s="134"/>
      <c r="J20" s="107"/>
      <c r="K20" s="17">
        <f>IF('Encodage réponses Es'!O18="","",'Encodage réponses Es'!O18)</f>
      </c>
      <c r="L20" s="18">
        <f>IF('Encodage réponses Es'!P18="","",'Encodage réponses Es'!P18)</f>
      </c>
      <c r="M20" s="18">
        <f>IF('Encodage réponses Es'!T18="","",'Encodage réponses Es'!T18)</f>
      </c>
      <c r="N20" s="18">
        <f>IF('Encodage réponses Es'!AG18="","",'Encodage réponses Es'!AG18)</f>
      </c>
      <c r="O20" s="18">
        <f>IF('Encodage réponses Es'!AH18="","",'Encodage réponses Es'!AH18)</f>
      </c>
      <c r="P20" s="97">
        <f>IF('Encodage réponses Es'!AK18="","",'Encodage réponses Es'!AK18)</f>
      </c>
      <c r="Q20" s="339">
        <f t="shared" si="3"/>
      </c>
      <c r="R20" s="340"/>
      <c r="S20" s="17">
        <f>IF('Encodage réponses Es'!R18="","",'Encodage réponses Es'!R18)</f>
      </c>
      <c r="T20" s="18">
        <f>IF('Encodage réponses Es'!AJ18="","",'Encodage réponses Es'!AJ18)</f>
      </c>
      <c r="U20" s="18">
        <f>IF('Encodage réponses Es'!AO18="","",'Encodage réponses Es'!AO18)</f>
      </c>
      <c r="V20" s="18">
        <f>IF('Encodage réponses Es'!AP18="","",'Encodage réponses Es'!AP18)</f>
      </c>
      <c r="W20" s="18">
        <f>IF('Encodage réponses Es'!AS18="","",'Encodage réponses Es'!AS18)</f>
      </c>
      <c r="X20" s="18">
        <f>IF('Encodage réponses Es'!AT18="","",'Encodage réponses Es'!AT18)</f>
      </c>
      <c r="Y20" s="18">
        <f>IF('Encodage réponses Es'!AU18="","",'Encodage réponses Es'!AU18)</f>
      </c>
      <c r="Z20" s="18">
        <f>IF('Encodage réponses Es'!AV18="","",'Encodage réponses Es'!AV18)</f>
      </c>
      <c r="AA20" s="18">
        <f>IF('Encodage réponses Es'!BA18="","",'Encodage réponses Es'!BA18)</f>
      </c>
      <c r="AB20" s="18">
        <f>IF('Encodage réponses Es'!BB18="","",'Encodage réponses Es'!BB18)</f>
      </c>
      <c r="AC20" s="18">
        <f>IF('Encodage réponses Es'!BC18="","",'Encodage réponses Es'!BC18)</f>
      </c>
      <c r="AD20" s="97">
        <f>IF('Encodage réponses Es'!BD18="","",'Encodage réponses Es'!BD18)</f>
      </c>
      <c r="AE20" s="339">
        <f t="shared" si="0"/>
      </c>
      <c r="AF20" s="340"/>
      <c r="AG20" s="127">
        <f>IF('Encodage réponses Es'!F18="","",'Encodage réponses Es'!F18)</f>
      </c>
      <c r="AH20" s="349">
        <f t="shared" si="4"/>
      </c>
      <c r="AI20" s="350"/>
      <c r="AJ20" s="19">
        <f>IF('Encodage réponses Es'!E18="","",'Encodage réponses Es'!E18)</f>
      </c>
      <c r="AK20" s="19">
        <f>IF('Encodage réponses Es'!AQ18="","",'Encodage réponses Es'!AQ18)</f>
      </c>
      <c r="AL20" s="322">
        <f t="shared" si="5"/>
      </c>
      <c r="AM20" s="296"/>
      <c r="AN20" s="19">
        <f>IF('Encodage réponses Es'!K18="","",'Encodage réponses Es'!K18)</f>
      </c>
      <c r="AO20" s="19">
        <f>IF('Encodage réponses Es'!N18="","",'Encodage réponses Es'!N18)</f>
      </c>
      <c r="AP20" s="19">
        <f>IF('Encodage réponses Es'!W18="","",'Encodage réponses Es'!W18)</f>
      </c>
      <c r="AQ20" s="19">
        <f>IF('Encodage réponses Es'!Z18="","",'Encodage réponses Es'!Z18)</f>
      </c>
      <c r="AR20" s="19">
        <f>IF('Encodage réponses Es'!AI18="","",'Encodage réponses Es'!AI18)</f>
      </c>
      <c r="AS20" s="322">
        <f t="shared" si="6"/>
      </c>
      <c r="AT20" s="296"/>
      <c r="AU20" s="19">
        <f>IF('Encodage réponses Es'!L18="","",'Encodage réponses Es'!L18)</f>
      </c>
      <c r="AV20" s="19">
        <f>IF('Encodage réponses Es'!M18="","",'Encodage réponses Es'!M18)</f>
      </c>
      <c r="AW20" s="19">
        <f>IF('Encodage réponses Es'!Q18="","",'Encodage réponses Es'!Q18)</f>
      </c>
      <c r="AX20" s="19">
        <f>IF('Encodage réponses Es'!U18="","",'Encodage réponses Es'!U18)</f>
      </c>
      <c r="AY20" s="19">
        <f>IF('Encodage réponses Es'!AA18="","",'Encodage réponses Es'!AA18)</f>
      </c>
      <c r="AZ20" s="19">
        <f>IF('Encodage réponses Es'!AB18="","",'Encodage réponses Es'!AB18)</f>
      </c>
      <c r="BA20" s="19">
        <f>IF('Encodage réponses Es'!AC18="","",'Encodage réponses Es'!AC18)</f>
      </c>
      <c r="BB20" s="19">
        <f>IF('Encodage réponses Es'!AD18="","",'Encodage réponses Es'!AD18)</f>
      </c>
      <c r="BC20" s="19">
        <f>IF('Encodage réponses Es'!AM18="","",'Encodage réponses Es'!AM18)</f>
      </c>
      <c r="BD20" s="19">
        <f>IF('Encodage réponses Es'!AN18="","",'Encodage réponses Es'!AN18)</f>
      </c>
      <c r="BE20" s="19">
        <f>IF('Encodage réponses Es'!AQ18="","",'Encodage réponses Es'!AQ18)</f>
      </c>
      <c r="BF20" s="19">
        <f>IF('Encodage réponses Es'!AR18="","",'Encodage réponses Es'!AR18)</f>
      </c>
      <c r="BG20" s="19">
        <f>IF('Encodage réponses Es'!AW18="","",'Encodage réponses Es'!AW18)</f>
      </c>
      <c r="BH20" s="19">
        <f>IF('Encodage réponses Es'!AX18="","",'Encodage réponses Es'!AX18)</f>
      </c>
      <c r="BI20" s="19">
        <f>IF('Encodage réponses Es'!AY18="","",'Encodage réponses Es'!AY18)</f>
      </c>
      <c r="BJ20" s="19">
        <f>IF('Encodage réponses Es'!AZ18="","",'Encodage réponses Es'!AZ18)</f>
      </c>
      <c r="BK20" s="19">
        <f>IF('Encodage réponses Es'!BE18="","",'Encodage réponses Es'!BE18)</f>
      </c>
      <c r="BL20" s="19">
        <f>IF('Encodage réponses Es'!BF18="","",'Encodage réponses Es'!BF18)</f>
      </c>
      <c r="BM20" s="19">
        <f>IF('Encodage réponses Es'!BG18="","",'Encodage réponses Es'!BG18)</f>
      </c>
      <c r="BN20" s="19">
        <f>IF('Encodage réponses Es'!BH18="","",'Encodage réponses Es'!BH18)</f>
      </c>
      <c r="BO20" s="322">
        <f t="shared" si="7"/>
      </c>
      <c r="BP20" s="296"/>
      <c r="BQ20" s="17">
        <f>IF('Encodage réponses Es'!Y18="","",'Encodage réponses Es'!Y18)</f>
      </c>
      <c r="BR20" s="97">
        <f>IF('Encodage réponses Es'!AL18="","",'Encodage réponses Es'!AL18)</f>
      </c>
      <c r="BS20" s="322">
        <f t="shared" si="8"/>
      </c>
      <c r="BT20" s="296"/>
      <c r="BU20" s="17">
        <f>IF('Encodage réponses Es'!G18="","",'Encodage réponses Es'!G18)</f>
      </c>
      <c r="BV20" s="18">
        <f>IF('Encodage réponses Es'!H18="","",'Encodage réponses Es'!H18)</f>
      </c>
      <c r="BW20" s="18">
        <f>IF('Encodage réponses Es'!I18="","",'Encodage réponses Es'!I18)</f>
      </c>
      <c r="BX20" s="97">
        <f>IF('Encodage réponses Es'!J18="","",'Encodage réponses Es'!J18)</f>
      </c>
      <c r="BY20" s="339">
        <f t="shared" si="9"/>
      </c>
      <c r="BZ20" s="340"/>
      <c r="CA20" s="17">
        <f>IF('Encodage réponses Es'!S18="","",'Encodage réponses Es'!S18)</f>
      </c>
      <c r="CB20" s="18">
        <f>IF('Encodage réponses Es'!V18="","",'Encodage réponses Es'!V18)</f>
      </c>
      <c r="CC20" s="18">
        <f>IF('Encodage réponses Es'!AE18="","",'Encodage réponses Es'!AE18)</f>
      </c>
      <c r="CD20" s="97">
        <f>IF('Encodage réponses Es'!AF18="","",'Encodage réponses Es'!AF18)</f>
      </c>
      <c r="CE20" s="322">
        <f t="shared" si="10"/>
      </c>
      <c r="CF20" s="296"/>
    </row>
    <row r="21" spans="1:84" ht="11.25" customHeight="1">
      <c r="A21" s="316"/>
      <c r="B21" s="317"/>
      <c r="C21" s="111">
        <f>IF('Encodage réponses Es'!C19="","",'Encodage réponses Es'!C19)</f>
        <v>17</v>
      </c>
      <c r="D21" s="112"/>
      <c r="E21" s="112"/>
      <c r="F21" s="205">
        <f t="shared" si="1"/>
      </c>
      <c r="G21" s="216">
        <f t="shared" si="2"/>
      </c>
      <c r="H21" s="133"/>
      <c r="I21" s="134"/>
      <c r="J21" s="107"/>
      <c r="K21" s="17">
        <f>IF('Encodage réponses Es'!O19="","",'Encodage réponses Es'!O19)</f>
      </c>
      <c r="L21" s="18">
        <f>IF('Encodage réponses Es'!P19="","",'Encodage réponses Es'!P19)</f>
      </c>
      <c r="M21" s="18">
        <f>IF('Encodage réponses Es'!T19="","",'Encodage réponses Es'!T19)</f>
      </c>
      <c r="N21" s="18">
        <f>IF('Encodage réponses Es'!AG19="","",'Encodage réponses Es'!AG19)</f>
      </c>
      <c r="O21" s="18">
        <f>IF('Encodage réponses Es'!AH19="","",'Encodage réponses Es'!AH19)</f>
      </c>
      <c r="P21" s="97">
        <f>IF('Encodage réponses Es'!AK19="","",'Encodage réponses Es'!AK19)</f>
      </c>
      <c r="Q21" s="339">
        <f t="shared" si="3"/>
      </c>
      <c r="R21" s="340"/>
      <c r="S21" s="17">
        <f>IF('Encodage réponses Es'!R19="","",'Encodage réponses Es'!R19)</f>
      </c>
      <c r="T21" s="18">
        <f>IF('Encodage réponses Es'!AJ19="","",'Encodage réponses Es'!AJ19)</f>
      </c>
      <c r="U21" s="18">
        <f>IF('Encodage réponses Es'!AO19="","",'Encodage réponses Es'!AO19)</f>
      </c>
      <c r="V21" s="18">
        <f>IF('Encodage réponses Es'!AP19="","",'Encodage réponses Es'!AP19)</f>
      </c>
      <c r="W21" s="18">
        <f>IF('Encodage réponses Es'!AS19="","",'Encodage réponses Es'!AS19)</f>
      </c>
      <c r="X21" s="18">
        <f>IF('Encodage réponses Es'!AT19="","",'Encodage réponses Es'!AT19)</f>
      </c>
      <c r="Y21" s="18">
        <f>IF('Encodage réponses Es'!AU19="","",'Encodage réponses Es'!AU19)</f>
      </c>
      <c r="Z21" s="18">
        <f>IF('Encodage réponses Es'!AV19="","",'Encodage réponses Es'!AV19)</f>
      </c>
      <c r="AA21" s="18">
        <f>IF('Encodage réponses Es'!BA19="","",'Encodage réponses Es'!BA19)</f>
      </c>
      <c r="AB21" s="18">
        <f>IF('Encodage réponses Es'!BB19="","",'Encodage réponses Es'!BB19)</f>
      </c>
      <c r="AC21" s="18">
        <f>IF('Encodage réponses Es'!BC19="","",'Encodage réponses Es'!BC19)</f>
      </c>
      <c r="AD21" s="97">
        <f>IF('Encodage réponses Es'!BD19="","",'Encodage réponses Es'!BD19)</f>
      </c>
      <c r="AE21" s="339">
        <f t="shared" si="0"/>
      </c>
      <c r="AF21" s="340"/>
      <c r="AG21" s="127">
        <f>IF('Encodage réponses Es'!F19="","",'Encodage réponses Es'!F19)</f>
      </c>
      <c r="AH21" s="349">
        <f t="shared" si="4"/>
      </c>
      <c r="AI21" s="350"/>
      <c r="AJ21" s="19">
        <f>IF('Encodage réponses Es'!E19="","",'Encodage réponses Es'!E19)</f>
      </c>
      <c r="AK21" s="19">
        <f>IF('Encodage réponses Es'!AQ19="","",'Encodage réponses Es'!AQ19)</f>
      </c>
      <c r="AL21" s="322">
        <f t="shared" si="5"/>
      </c>
      <c r="AM21" s="296"/>
      <c r="AN21" s="19">
        <f>IF('Encodage réponses Es'!K19="","",'Encodage réponses Es'!K19)</f>
      </c>
      <c r="AO21" s="19">
        <f>IF('Encodage réponses Es'!N19="","",'Encodage réponses Es'!N19)</f>
      </c>
      <c r="AP21" s="19">
        <f>IF('Encodage réponses Es'!W19="","",'Encodage réponses Es'!W19)</f>
      </c>
      <c r="AQ21" s="19">
        <f>IF('Encodage réponses Es'!Z19="","",'Encodage réponses Es'!Z19)</f>
      </c>
      <c r="AR21" s="19">
        <f>IF('Encodage réponses Es'!AI19="","",'Encodage réponses Es'!AI19)</f>
      </c>
      <c r="AS21" s="322">
        <f t="shared" si="6"/>
      </c>
      <c r="AT21" s="296"/>
      <c r="AU21" s="19">
        <f>IF('Encodage réponses Es'!L19="","",'Encodage réponses Es'!L19)</f>
      </c>
      <c r="AV21" s="19">
        <f>IF('Encodage réponses Es'!M19="","",'Encodage réponses Es'!M19)</f>
      </c>
      <c r="AW21" s="19">
        <f>IF('Encodage réponses Es'!Q19="","",'Encodage réponses Es'!Q19)</f>
      </c>
      <c r="AX21" s="19">
        <f>IF('Encodage réponses Es'!U19="","",'Encodage réponses Es'!U19)</f>
      </c>
      <c r="AY21" s="19">
        <f>IF('Encodage réponses Es'!AA19="","",'Encodage réponses Es'!AA19)</f>
      </c>
      <c r="AZ21" s="19">
        <f>IF('Encodage réponses Es'!AB19="","",'Encodage réponses Es'!AB19)</f>
      </c>
      <c r="BA21" s="19">
        <f>IF('Encodage réponses Es'!AC19="","",'Encodage réponses Es'!AC19)</f>
      </c>
      <c r="BB21" s="19">
        <f>IF('Encodage réponses Es'!AD19="","",'Encodage réponses Es'!AD19)</f>
      </c>
      <c r="BC21" s="19">
        <f>IF('Encodage réponses Es'!AM19="","",'Encodage réponses Es'!AM19)</f>
      </c>
      <c r="BD21" s="19">
        <f>IF('Encodage réponses Es'!AN19="","",'Encodage réponses Es'!AN19)</f>
      </c>
      <c r="BE21" s="19">
        <f>IF('Encodage réponses Es'!AQ19="","",'Encodage réponses Es'!AQ19)</f>
      </c>
      <c r="BF21" s="19">
        <f>IF('Encodage réponses Es'!AR19="","",'Encodage réponses Es'!AR19)</f>
      </c>
      <c r="BG21" s="19">
        <f>IF('Encodage réponses Es'!AW19="","",'Encodage réponses Es'!AW19)</f>
      </c>
      <c r="BH21" s="19">
        <f>IF('Encodage réponses Es'!AX19="","",'Encodage réponses Es'!AX19)</f>
      </c>
      <c r="BI21" s="19">
        <f>IF('Encodage réponses Es'!AY19="","",'Encodage réponses Es'!AY19)</f>
      </c>
      <c r="BJ21" s="19">
        <f>IF('Encodage réponses Es'!AZ19="","",'Encodage réponses Es'!AZ19)</f>
      </c>
      <c r="BK21" s="19">
        <f>IF('Encodage réponses Es'!BE19="","",'Encodage réponses Es'!BE19)</f>
      </c>
      <c r="BL21" s="19">
        <f>IF('Encodage réponses Es'!BF19="","",'Encodage réponses Es'!BF19)</f>
      </c>
      <c r="BM21" s="19">
        <f>IF('Encodage réponses Es'!BG19="","",'Encodage réponses Es'!BG19)</f>
      </c>
      <c r="BN21" s="19">
        <f>IF('Encodage réponses Es'!BH19="","",'Encodage réponses Es'!BH19)</f>
      </c>
      <c r="BO21" s="322">
        <f t="shared" si="7"/>
      </c>
      <c r="BP21" s="296"/>
      <c r="BQ21" s="17">
        <f>IF('Encodage réponses Es'!Y19="","",'Encodage réponses Es'!Y19)</f>
      </c>
      <c r="BR21" s="97">
        <f>IF('Encodage réponses Es'!AL19="","",'Encodage réponses Es'!AL19)</f>
      </c>
      <c r="BS21" s="322">
        <f t="shared" si="8"/>
      </c>
      <c r="BT21" s="296"/>
      <c r="BU21" s="17">
        <f>IF('Encodage réponses Es'!G19="","",'Encodage réponses Es'!G19)</f>
      </c>
      <c r="BV21" s="18">
        <f>IF('Encodage réponses Es'!H19="","",'Encodage réponses Es'!H19)</f>
      </c>
      <c r="BW21" s="18">
        <f>IF('Encodage réponses Es'!I19="","",'Encodage réponses Es'!I19)</f>
      </c>
      <c r="BX21" s="97">
        <f>IF('Encodage réponses Es'!J19="","",'Encodage réponses Es'!J19)</f>
      </c>
      <c r="BY21" s="339">
        <f t="shared" si="9"/>
      </c>
      <c r="BZ21" s="340"/>
      <c r="CA21" s="17">
        <f>IF('Encodage réponses Es'!S19="","",'Encodage réponses Es'!S19)</f>
      </c>
      <c r="CB21" s="18">
        <f>IF('Encodage réponses Es'!V19="","",'Encodage réponses Es'!V19)</f>
      </c>
      <c r="CC21" s="18">
        <f>IF('Encodage réponses Es'!AE19="","",'Encodage réponses Es'!AE19)</f>
      </c>
      <c r="CD21" s="97">
        <f>IF('Encodage réponses Es'!AF19="","",'Encodage réponses Es'!AF19)</f>
      </c>
      <c r="CE21" s="322">
        <f t="shared" si="10"/>
      </c>
      <c r="CF21" s="296"/>
    </row>
    <row r="22" spans="1:84" ht="11.25" customHeight="1">
      <c r="A22" s="316"/>
      <c r="B22" s="317"/>
      <c r="C22" s="111">
        <f>IF('Encodage réponses Es'!C20="","",'Encodage réponses Es'!C20)</f>
        <v>18</v>
      </c>
      <c r="D22" s="112"/>
      <c r="E22" s="112"/>
      <c r="F22" s="205">
        <f t="shared" si="1"/>
      </c>
      <c r="G22" s="216">
        <f t="shared" si="2"/>
      </c>
      <c r="H22" s="133"/>
      <c r="I22" s="134"/>
      <c r="J22" s="107"/>
      <c r="K22" s="17">
        <f>IF('Encodage réponses Es'!O20="","",'Encodage réponses Es'!O20)</f>
      </c>
      <c r="L22" s="18">
        <f>IF('Encodage réponses Es'!P20="","",'Encodage réponses Es'!P20)</f>
      </c>
      <c r="M22" s="18">
        <f>IF('Encodage réponses Es'!T20="","",'Encodage réponses Es'!T20)</f>
      </c>
      <c r="N22" s="18">
        <f>IF('Encodage réponses Es'!AG20="","",'Encodage réponses Es'!AG20)</f>
      </c>
      <c r="O22" s="18">
        <f>IF('Encodage réponses Es'!AH20="","",'Encodage réponses Es'!AH20)</f>
      </c>
      <c r="P22" s="97">
        <f>IF('Encodage réponses Es'!AK20="","",'Encodage réponses Es'!AK20)</f>
      </c>
      <c r="Q22" s="339">
        <f t="shared" si="3"/>
      </c>
      <c r="R22" s="340"/>
      <c r="S22" s="17">
        <f>IF('Encodage réponses Es'!R20="","",'Encodage réponses Es'!R20)</f>
      </c>
      <c r="T22" s="18">
        <f>IF('Encodage réponses Es'!AJ20="","",'Encodage réponses Es'!AJ20)</f>
      </c>
      <c r="U22" s="18">
        <f>IF('Encodage réponses Es'!AO20="","",'Encodage réponses Es'!AO20)</f>
      </c>
      <c r="V22" s="18">
        <f>IF('Encodage réponses Es'!AP20="","",'Encodage réponses Es'!AP20)</f>
      </c>
      <c r="W22" s="18">
        <f>IF('Encodage réponses Es'!AS20="","",'Encodage réponses Es'!AS20)</f>
      </c>
      <c r="X22" s="18">
        <f>IF('Encodage réponses Es'!AT20="","",'Encodage réponses Es'!AT20)</f>
      </c>
      <c r="Y22" s="18">
        <f>IF('Encodage réponses Es'!AU20="","",'Encodage réponses Es'!AU20)</f>
      </c>
      <c r="Z22" s="18">
        <f>IF('Encodage réponses Es'!AV20="","",'Encodage réponses Es'!AV20)</f>
      </c>
      <c r="AA22" s="18">
        <f>IF('Encodage réponses Es'!BA20="","",'Encodage réponses Es'!BA20)</f>
      </c>
      <c r="AB22" s="18">
        <f>IF('Encodage réponses Es'!BB20="","",'Encodage réponses Es'!BB20)</f>
      </c>
      <c r="AC22" s="18">
        <f>IF('Encodage réponses Es'!BC20="","",'Encodage réponses Es'!BC20)</f>
      </c>
      <c r="AD22" s="97">
        <f>IF('Encodage réponses Es'!BD20="","",'Encodage réponses Es'!BD20)</f>
      </c>
      <c r="AE22" s="339">
        <f t="shared" si="0"/>
      </c>
      <c r="AF22" s="340"/>
      <c r="AG22" s="127">
        <f>IF('Encodage réponses Es'!F20="","",'Encodage réponses Es'!F20)</f>
      </c>
      <c r="AH22" s="349">
        <f t="shared" si="4"/>
      </c>
      <c r="AI22" s="350"/>
      <c r="AJ22" s="19">
        <f>IF('Encodage réponses Es'!E20="","",'Encodage réponses Es'!E20)</f>
      </c>
      <c r="AK22" s="19">
        <f>IF('Encodage réponses Es'!AQ20="","",'Encodage réponses Es'!AQ20)</f>
      </c>
      <c r="AL22" s="322">
        <f t="shared" si="5"/>
      </c>
      <c r="AM22" s="296"/>
      <c r="AN22" s="19">
        <f>IF('Encodage réponses Es'!K20="","",'Encodage réponses Es'!K20)</f>
      </c>
      <c r="AO22" s="19">
        <f>IF('Encodage réponses Es'!N20="","",'Encodage réponses Es'!N20)</f>
      </c>
      <c r="AP22" s="19">
        <f>IF('Encodage réponses Es'!W20="","",'Encodage réponses Es'!W20)</f>
      </c>
      <c r="AQ22" s="19">
        <f>IF('Encodage réponses Es'!Z20="","",'Encodage réponses Es'!Z20)</f>
      </c>
      <c r="AR22" s="19">
        <f>IF('Encodage réponses Es'!AI20="","",'Encodage réponses Es'!AI20)</f>
      </c>
      <c r="AS22" s="322">
        <f t="shared" si="6"/>
      </c>
      <c r="AT22" s="296"/>
      <c r="AU22" s="19">
        <f>IF('Encodage réponses Es'!L20="","",'Encodage réponses Es'!L20)</f>
      </c>
      <c r="AV22" s="19">
        <f>IF('Encodage réponses Es'!M20="","",'Encodage réponses Es'!M20)</f>
      </c>
      <c r="AW22" s="19">
        <f>IF('Encodage réponses Es'!Q20="","",'Encodage réponses Es'!Q20)</f>
      </c>
      <c r="AX22" s="19">
        <f>IF('Encodage réponses Es'!U20="","",'Encodage réponses Es'!U20)</f>
      </c>
      <c r="AY22" s="19">
        <f>IF('Encodage réponses Es'!AA20="","",'Encodage réponses Es'!AA20)</f>
      </c>
      <c r="AZ22" s="19">
        <f>IF('Encodage réponses Es'!AB20="","",'Encodage réponses Es'!AB20)</f>
      </c>
      <c r="BA22" s="19">
        <f>IF('Encodage réponses Es'!AC20="","",'Encodage réponses Es'!AC20)</f>
      </c>
      <c r="BB22" s="19">
        <f>IF('Encodage réponses Es'!AD20="","",'Encodage réponses Es'!AD20)</f>
      </c>
      <c r="BC22" s="19">
        <f>IF('Encodage réponses Es'!AM20="","",'Encodage réponses Es'!AM20)</f>
      </c>
      <c r="BD22" s="19">
        <f>IF('Encodage réponses Es'!AN20="","",'Encodage réponses Es'!AN20)</f>
      </c>
      <c r="BE22" s="19">
        <f>IF('Encodage réponses Es'!AQ20="","",'Encodage réponses Es'!AQ20)</f>
      </c>
      <c r="BF22" s="19">
        <f>IF('Encodage réponses Es'!AR20="","",'Encodage réponses Es'!AR20)</f>
      </c>
      <c r="BG22" s="19">
        <f>IF('Encodage réponses Es'!AW20="","",'Encodage réponses Es'!AW20)</f>
      </c>
      <c r="BH22" s="19">
        <f>IF('Encodage réponses Es'!AX20="","",'Encodage réponses Es'!AX20)</f>
      </c>
      <c r="BI22" s="19">
        <f>IF('Encodage réponses Es'!AY20="","",'Encodage réponses Es'!AY20)</f>
      </c>
      <c r="BJ22" s="19">
        <f>IF('Encodage réponses Es'!AZ20="","",'Encodage réponses Es'!AZ20)</f>
      </c>
      <c r="BK22" s="19">
        <f>IF('Encodage réponses Es'!BE20="","",'Encodage réponses Es'!BE20)</f>
      </c>
      <c r="BL22" s="19">
        <f>IF('Encodage réponses Es'!BF20="","",'Encodage réponses Es'!BF20)</f>
      </c>
      <c r="BM22" s="19">
        <f>IF('Encodage réponses Es'!BG20="","",'Encodage réponses Es'!BG20)</f>
      </c>
      <c r="BN22" s="19">
        <f>IF('Encodage réponses Es'!BH20="","",'Encodage réponses Es'!BH20)</f>
      </c>
      <c r="BO22" s="322">
        <f t="shared" si="7"/>
      </c>
      <c r="BP22" s="296"/>
      <c r="BQ22" s="17">
        <f>IF('Encodage réponses Es'!Y20="","",'Encodage réponses Es'!Y20)</f>
      </c>
      <c r="BR22" s="97">
        <f>IF('Encodage réponses Es'!AL20="","",'Encodage réponses Es'!AL20)</f>
      </c>
      <c r="BS22" s="322">
        <f t="shared" si="8"/>
      </c>
      <c r="BT22" s="296"/>
      <c r="BU22" s="17">
        <f>IF('Encodage réponses Es'!G20="","",'Encodage réponses Es'!G20)</f>
      </c>
      <c r="BV22" s="18">
        <f>IF('Encodage réponses Es'!H20="","",'Encodage réponses Es'!H20)</f>
      </c>
      <c r="BW22" s="18">
        <f>IF('Encodage réponses Es'!I20="","",'Encodage réponses Es'!I20)</f>
      </c>
      <c r="BX22" s="97">
        <f>IF('Encodage réponses Es'!J20="","",'Encodage réponses Es'!J20)</f>
      </c>
      <c r="BY22" s="339">
        <f t="shared" si="9"/>
      </c>
      <c r="BZ22" s="340"/>
      <c r="CA22" s="17">
        <f>IF('Encodage réponses Es'!S20="","",'Encodage réponses Es'!S20)</f>
      </c>
      <c r="CB22" s="18">
        <f>IF('Encodage réponses Es'!V20="","",'Encodage réponses Es'!V20)</f>
      </c>
      <c r="CC22" s="18">
        <f>IF('Encodage réponses Es'!AE20="","",'Encodage réponses Es'!AE20)</f>
      </c>
      <c r="CD22" s="97">
        <f>IF('Encodage réponses Es'!AF20="","",'Encodage réponses Es'!AF20)</f>
      </c>
      <c r="CE22" s="322">
        <f t="shared" si="10"/>
      </c>
      <c r="CF22" s="296"/>
    </row>
    <row r="23" spans="1:84" ht="11.25" customHeight="1">
      <c r="A23" s="316"/>
      <c r="B23" s="317"/>
      <c r="C23" s="111">
        <f>IF('Encodage réponses Es'!C21="","",'Encodage réponses Es'!C21)</f>
        <v>19</v>
      </c>
      <c r="D23" s="112"/>
      <c r="E23" s="112"/>
      <c r="F23" s="205">
        <f t="shared" si="1"/>
      </c>
      <c r="G23" s="216">
        <f t="shared" si="2"/>
      </c>
      <c r="H23" s="133"/>
      <c r="I23" s="134"/>
      <c r="J23" s="107"/>
      <c r="K23" s="17">
        <f>IF('Encodage réponses Es'!O21="","",'Encodage réponses Es'!O21)</f>
      </c>
      <c r="L23" s="18">
        <f>IF('Encodage réponses Es'!P21="","",'Encodage réponses Es'!P21)</f>
      </c>
      <c r="M23" s="18">
        <f>IF('Encodage réponses Es'!T21="","",'Encodage réponses Es'!T21)</f>
      </c>
      <c r="N23" s="18">
        <f>IF('Encodage réponses Es'!AG21="","",'Encodage réponses Es'!AG21)</f>
      </c>
      <c r="O23" s="18">
        <f>IF('Encodage réponses Es'!AH21="","",'Encodage réponses Es'!AH21)</f>
      </c>
      <c r="P23" s="97">
        <f>IF('Encodage réponses Es'!AK21="","",'Encodage réponses Es'!AK21)</f>
      </c>
      <c r="Q23" s="339">
        <f t="shared" si="3"/>
      </c>
      <c r="R23" s="340"/>
      <c r="S23" s="17">
        <f>IF('Encodage réponses Es'!R21="","",'Encodage réponses Es'!R21)</f>
      </c>
      <c r="T23" s="18">
        <f>IF('Encodage réponses Es'!AJ21="","",'Encodage réponses Es'!AJ21)</f>
      </c>
      <c r="U23" s="18">
        <f>IF('Encodage réponses Es'!AO21="","",'Encodage réponses Es'!AO21)</f>
      </c>
      <c r="V23" s="18">
        <f>IF('Encodage réponses Es'!AP21="","",'Encodage réponses Es'!AP21)</f>
      </c>
      <c r="W23" s="18">
        <f>IF('Encodage réponses Es'!AS21="","",'Encodage réponses Es'!AS21)</f>
      </c>
      <c r="X23" s="18">
        <f>IF('Encodage réponses Es'!AT21="","",'Encodage réponses Es'!AT21)</f>
      </c>
      <c r="Y23" s="18">
        <f>IF('Encodage réponses Es'!AU21="","",'Encodage réponses Es'!AU21)</f>
      </c>
      <c r="Z23" s="18">
        <f>IF('Encodage réponses Es'!AV21="","",'Encodage réponses Es'!AV21)</f>
      </c>
      <c r="AA23" s="18">
        <f>IF('Encodage réponses Es'!BA21="","",'Encodage réponses Es'!BA21)</f>
      </c>
      <c r="AB23" s="18">
        <f>IF('Encodage réponses Es'!BB21="","",'Encodage réponses Es'!BB21)</f>
      </c>
      <c r="AC23" s="18">
        <f>IF('Encodage réponses Es'!BC21="","",'Encodage réponses Es'!BC21)</f>
      </c>
      <c r="AD23" s="97">
        <f>IF('Encodage réponses Es'!BD21="","",'Encodage réponses Es'!BD21)</f>
      </c>
      <c r="AE23" s="339">
        <f t="shared" si="0"/>
      </c>
      <c r="AF23" s="340"/>
      <c r="AG23" s="127">
        <f>IF('Encodage réponses Es'!F21="","",'Encodage réponses Es'!F21)</f>
      </c>
      <c r="AH23" s="349">
        <f t="shared" si="4"/>
      </c>
      <c r="AI23" s="350"/>
      <c r="AJ23" s="19">
        <f>IF('Encodage réponses Es'!E21="","",'Encodage réponses Es'!E21)</f>
      </c>
      <c r="AK23" s="19">
        <f>IF('Encodage réponses Es'!AQ21="","",'Encodage réponses Es'!AQ21)</f>
      </c>
      <c r="AL23" s="322">
        <f t="shared" si="5"/>
      </c>
      <c r="AM23" s="296"/>
      <c r="AN23" s="19">
        <f>IF('Encodage réponses Es'!K21="","",'Encodage réponses Es'!K21)</f>
      </c>
      <c r="AO23" s="19">
        <f>IF('Encodage réponses Es'!N21="","",'Encodage réponses Es'!N21)</f>
      </c>
      <c r="AP23" s="19">
        <f>IF('Encodage réponses Es'!W21="","",'Encodage réponses Es'!W21)</f>
      </c>
      <c r="AQ23" s="19">
        <f>IF('Encodage réponses Es'!Z21="","",'Encodage réponses Es'!Z21)</f>
      </c>
      <c r="AR23" s="19">
        <f>IF('Encodage réponses Es'!AI21="","",'Encodage réponses Es'!AI21)</f>
      </c>
      <c r="AS23" s="322">
        <f t="shared" si="6"/>
      </c>
      <c r="AT23" s="296"/>
      <c r="AU23" s="19">
        <f>IF('Encodage réponses Es'!L21="","",'Encodage réponses Es'!L21)</f>
      </c>
      <c r="AV23" s="19">
        <f>IF('Encodage réponses Es'!M21="","",'Encodage réponses Es'!M21)</f>
      </c>
      <c r="AW23" s="19">
        <f>IF('Encodage réponses Es'!Q21="","",'Encodage réponses Es'!Q21)</f>
      </c>
      <c r="AX23" s="19">
        <f>IF('Encodage réponses Es'!U21="","",'Encodage réponses Es'!U21)</f>
      </c>
      <c r="AY23" s="19">
        <f>IF('Encodage réponses Es'!AA21="","",'Encodage réponses Es'!AA21)</f>
      </c>
      <c r="AZ23" s="19">
        <f>IF('Encodage réponses Es'!AB21="","",'Encodage réponses Es'!AB21)</f>
      </c>
      <c r="BA23" s="19">
        <f>IF('Encodage réponses Es'!AC21="","",'Encodage réponses Es'!AC21)</f>
      </c>
      <c r="BB23" s="19">
        <f>IF('Encodage réponses Es'!AD21="","",'Encodage réponses Es'!AD21)</f>
      </c>
      <c r="BC23" s="19">
        <f>IF('Encodage réponses Es'!AM21="","",'Encodage réponses Es'!AM21)</f>
      </c>
      <c r="BD23" s="19">
        <f>IF('Encodage réponses Es'!AN21="","",'Encodage réponses Es'!AN21)</f>
      </c>
      <c r="BE23" s="19">
        <f>IF('Encodage réponses Es'!AQ21="","",'Encodage réponses Es'!AQ21)</f>
      </c>
      <c r="BF23" s="19">
        <f>IF('Encodage réponses Es'!AR21="","",'Encodage réponses Es'!AR21)</f>
      </c>
      <c r="BG23" s="19">
        <f>IF('Encodage réponses Es'!AW21="","",'Encodage réponses Es'!AW21)</f>
      </c>
      <c r="BH23" s="19">
        <f>IF('Encodage réponses Es'!AX21="","",'Encodage réponses Es'!AX21)</f>
      </c>
      <c r="BI23" s="19">
        <f>IF('Encodage réponses Es'!AY21="","",'Encodage réponses Es'!AY21)</f>
      </c>
      <c r="BJ23" s="19">
        <f>IF('Encodage réponses Es'!AZ21="","",'Encodage réponses Es'!AZ21)</f>
      </c>
      <c r="BK23" s="19">
        <f>IF('Encodage réponses Es'!BE21="","",'Encodage réponses Es'!BE21)</f>
      </c>
      <c r="BL23" s="19">
        <f>IF('Encodage réponses Es'!BF21="","",'Encodage réponses Es'!BF21)</f>
      </c>
      <c r="BM23" s="19">
        <f>IF('Encodage réponses Es'!BG21="","",'Encodage réponses Es'!BG21)</f>
      </c>
      <c r="BN23" s="19">
        <f>IF('Encodage réponses Es'!BH21="","",'Encodage réponses Es'!BH21)</f>
      </c>
      <c r="BO23" s="322">
        <f t="shared" si="7"/>
      </c>
      <c r="BP23" s="296"/>
      <c r="BQ23" s="17">
        <f>IF('Encodage réponses Es'!Y21="","",'Encodage réponses Es'!Y21)</f>
      </c>
      <c r="BR23" s="97">
        <f>IF('Encodage réponses Es'!AL21="","",'Encodage réponses Es'!AL21)</f>
      </c>
      <c r="BS23" s="322">
        <f t="shared" si="8"/>
      </c>
      <c r="BT23" s="296"/>
      <c r="BU23" s="17">
        <f>IF('Encodage réponses Es'!G21="","",'Encodage réponses Es'!G21)</f>
      </c>
      <c r="BV23" s="18">
        <f>IF('Encodage réponses Es'!H21="","",'Encodage réponses Es'!H21)</f>
      </c>
      <c r="BW23" s="18">
        <f>IF('Encodage réponses Es'!I21="","",'Encodage réponses Es'!I21)</f>
      </c>
      <c r="BX23" s="97">
        <f>IF('Encodage réponses Es'!J21="","",'Encodage réponses Es'!J21)</f>
      </c>
      <c r="BY23" s="339">
        <f t="shared" si="9"/>
      </c>
      <c r="BZ23" s="340"/>
      <c r="CA23" s="17">
        <f>IF('Encodage réponses Es'!S21="","",'Encodage réponses Es'!S21)</f>
      </c>
      <c r="CB23" s="18">
        <f>IF('Encodage réponses Es'!V21="","",'Encodage réponses Es'!V21)</f>
      </c>
      <c r="CC23" s="18">
        <f>IF('Encodage réponses Es'!AE21="","",'Encodage réponses Es'!AE21)</f>
      </c>
      <c r="CD23" s="97">
        <f>IF('Encodage réponses Es'!AF21="","",'Encodage réponses Es'!AF21)</f>
      </c>
      <c r="CE23" s="322">
        <f t="shared" si="10"/>
      </c>
      <c r="CF23" s="296"/>
    </row>
    <row r="24" spans="1:84" ht="11.25" customHeight="1">
      <c r="A24" s="316"/>
      <c r="B24" s="317"/>
      <c r="C24" s="111">
        <f>IF('Encodage réponses Es'!C22="","",'Encodage réponses Es'!C22)</f>
        <v>20</v>
      </c>
      <c r="D24" s="112"/>
      <c r="E24" s="112"/>
      <c r="F24" s="205">
        <f t="shared" si="1"/>
      </c>
      <c r="G24" s="216">
        <f t="shared" si="2"/>
      </c>
      <c r="H24" s="133"/>
      <c r="I24" s="134"/>
      <c r="J24" s="107"/>
      <c r="K24" s="17">
        <f>IF('Encodage réponses Es'!O22="","",'Encodage réponses Es'!O22)</f>
      </c>
      <c r="L24" s="18">
        <f>IF('Encodage réponses Es'!P22="","",'Encodage réponses Es'!P22)</f>
      </c>
      <c r="M24" s="18">
        <f>IF('Encodage réponses Es'!T22="","",'Encodage réponses Es'!T22)</f>
      </c>
      <c r="N24" s="18">
        <f>IF('Encodage réponses Es'!AG22="","",'Encodage réponses Es'!AG22)</f>
      </c>
      <c r="O24" s="18">
        <f>IF('Encodage réponses Es'!AH22="","",'Encodage réponses Es'!AH22)</f>
      </c>
      <c r="P24" s="97">
        <f>IF('Encodage réponses Es'!AK22="","",'Encodage réponses Es'!AK22)</f>
      </c>
      <c r="Q24" s="339">
        <f t="shared" si="3"/>
      </c>
      <c r="R24" s="340"/>
      <c r="S24" s="17">
        <f>IF('Encodage réponses Es'!R22="","",'Encodage réponses Es'!R22)</f>
      </c>
      <c r="T24" s="18">
        <f>IF('Encodage réponses Es'!AJ22="","",'Encodage réponses Es'!AJ22)</f>
      </c>
      <c r="U24" s="18">
        <f>IF('Encodage réponses Es'!AO22="","",'Encodage réponses Es'!AO22)</f>
      </c>
      <c r="V24" s="18">
        <f>IF('Encodage réponses Es'!AP22="","",'Encodage réponses Es'!AP22)</f>
      </c>
      <c r="W24" s="18">
        <f>IF('Encodage réponses Es'!AS22="","",'Encodage réponses Es'!AS22)</f>
      </c>
      <c r="X24" s="18">
        <f>IF('Encodage réponses Es'!AT22="","",'Encodage réponses Es'!AT22)</f>
      </c>
      <c r="Y24" s="18">
        <f>IF('Encodage réponses Es'!AU22="","",'Encodage réponses Es'!AU22)</f>
      </c>
      <c r="Z24" s="18">
        <f>IF('Encodage réponses Es'!AV22="","",'Encodage réponses Es'!AV22)</f>
      </c>
      <c r="AA24" s="18">
        <f>IF('Encodage réponses Es'!BA22="","",'Encodage réponses Es'!BA22)</f>
      </c>
      <c r="AB24" s="18">
        <f>IF('Encodage réponses Es'!BB22="","",'Encodage réponses Es'!BB22)</f>
      </c>
      <c r="AC24" s="18">
        <f>IF('Encodage réponses Es'!BC22="","",'Encodage réponses Es'!BC22)</f>
      </c>
      <c r="AD24" s="97">
        <f>IF('Encodage réponses Es'!BD22="","",'Encodage réponses Es'!BD22)</f>
      </c>
      <c r="AE24" s="339">
        <f t="shared" si="0"/>
      </c>
      <c r="AF24" s="340"/>
      <c r="AG24" s="127">
        <f>IF('Encodage réponses Es'!F22="","",'Encodage réponses Es'!F22)</f>
      </c>
      <c r="AH24" s="349">
        <f t="shared" si="4"/>
      </c>
      <c r="AI24" s="350"/>
      <c r="AJ24" s="19">
        <f>IF('Encodage réponses Es'!E22="","",'Encodage réponses Es'!E22)</f>
      </c>
      <c r="AK24" s="19">
        <f>IF('Encodage réponses Es'!AQ22="","",'Encodage réponses Es'!AQ22)</f>
      </c>
      <c r="AL24" s="322">
        <f t="shared" si="5"/>
      </c>
      <c r="AM24" s="296"/>
      <c r="AN24" s="19">
        <f>IF('Encodage réponses Es'!K22="","",'Encodage réponses Es'!K22)</f>
      </c>
      <c r="AO24" s="19">
        <f>IF('Encodage réponses Es'!N22="","",'Encodage réponses Es'!N22)</f>
      </c>
      <c r="AP24" s="19">
        <f>IF('Encodage réponses Es'!W22="","",'Encodage réponses Es'!W22)</f>
      </c>
      <c r="AQ24" s="19">
        <f>IF('Encodage réponses Es'!Z22="","",'Encodage réponses Es'!Z22)</f>
      </c>
      <c r="AR24" s="19">
        <f>IF('Encodage réponses Es'!AI22="","",'Encodage réponses Es'!AI22)</f>
      </c>
      <c r="AS24" s="322">
        <f t="shared" si="6"/>
      </c>
      <c r="AT24" s="296"/>
      <c r="AU24" s="19">
        <f>IF('Encodage réponses Es'!L22="","",'Encodage réponses Es'!L22)</f>
      </c>
      <c r="AV24" s="19">
        <f>IF('Encodage réponses Es'!M22="","",'Encodage réponses Es'!M22)</f>
      </c>
      <c r="AW24" s="19">
        <f>IF('Encodage réponses Es'!Q22="","",'Encodage réponses Es'!Q22)</f>
      </c>
      <c r="AX24" s="19">
        <f>IF('Encodage réponses Es'!U22="","",'Encodage réponses Es'!U22)</f>
      </c>
      <c r="AY24" s="19">
        <f>IF('Encodage réponses Es'!AA22="","",'Encodage réponses Es'!AA22)</f>
      </c>
      <c r="AZ24" s="19">
        <f>IF('Encodage réponses Es'!AB22="","",'Encodage réponses Es'!AB22)</f>
      </c>
      <c r="BA24" s="19">
        <f>IF('Encodage réponses Es'!AC22="","",'Encodage réponses Es'!AC22)</f>
      </c>
      <c r="BB24" s="19">
        <f>IF('Encodage réponses Es'!AD22="","",'Encodage réponses Es'!AD22)</f>
      </c>
      <c r="BC24" s="19">
        <f>IF('Encodage réponses Es'!AM22="","",'Encodage réponses Es'!AM22)</f>
      </c>
      <c r="BD24" s="19">
        <f>IF('Encodage réponses Es'!AN22="","",'Encodage réponses Es'!AN22)</f>
      </c>
      <c r="BE24" s="19">
        <f>IF('Encodage réponses Es'!AQ22="","",'Encodage réponses Es'!AQ22)</f>
      </c>
      <c r="BF24" s="19">
        <f>IF('Encodage réponses Es'!AR22="","",'Encodage réponses Es'!AR22)</f>
      </c>
      <c r="BG24" s="19">
        <f>IF('Encodage réponses Es'!AW22="","",'Encodage réponses Es'!AW22)</f>
      </c>
      <c r="BH24" s="19">
        <f>IF('Encodage réponses Es'!AX22="","",'Encodage réponses Es'!AX22)</f>
      </c>
      <c r="BI24" s="19">
        <f>IF('Encodage réponses Es'!AY22="","",'Encodage réponses Es'!AY22)</f>
      </c>
      <c r="BJ24" s="19">
        <f>IF('Encodage réponses Es'!AZ22="","",'Encodage réponses Es'!AZ22)</f>
      </c>
      <c r="BK24" s="19">
        <f>IF('Encodage réponses Es'!BE22="","",'Encodage réponses Es'!BE22)</f>
      </c>
      <c r="BL24" s="19">
        <f>IF('Encodage réponses Es'!BF22="","",'Encodage réponses Es'!BF22)</f>
      </c>
      <c r="BM24" s="19">
        <f>IF('Encodage réponses Es'!BG22="","",'Encodage réponses Es'!BG22)</f>
      </c>
      <c r="BN24" s="19">
        <f>IF('Encodage réponses Es'!BH22="","",'Encodage réponses Es'!BH22)</f>
      </c>
      <c r="BO24" s="322">
        <f t="shared" si="7"/>
      </c>
      <c r="BP24" s="296"/>
      <c r="BQ24" s="17">
        <f>IF('Encodage réponses Es'!Y22="","",'Encodage réponses Es'!Y22)</f>
      </c>
      <c r="BR24" s="97">
        <f>IF('Encodage réponses Es'!AL22="","",'Encodage réponses Es'!AL22)</f>
      </c>
      <c r="BS24" s="322">
        <f t="shared" si="8"/>
      </c>
      <c r="BT24" s="296"/>
      <c r="BU24" s="17">
        <f>IF('Encodage réponses Es'!G22="","",'Encodage réponses Es'!G22)</f>
      </c>
      <c r="BV24" s="18">
        <f>IF('Encodage réponses Es'!H22="","",'Encodage réponses Es'!H22)</f>
      </c>
      <c r="BW24" s="18">
        <f>IF('Encodage réponses Es'!I22="","",'Encodage réponses Es'!I22)</f>
      </c>
      <c r="BX24" s="97">
        <f>IF('Encodage réponses Es'!J22="","",'Encodage réponses Es'!J22)</f>
      </c>
      <c r="BY24" s="339">
        <f t="shared" si="9"/>
      </c>
      <c r="BZ24" s="340"/>
      <c r="CA24" s="17">
        <f>IF('Encodage réponses Es'!S22="","",'Encodage réponses Es'!S22)</f>
      </c>
      <c r="CB24" s="18">
        <f>IF('Encodage réponses Es'!V22="","",'Encodage réponses Es'!V22)</f>
      </c>
      <c r="CC24" s="18">
        <f>IF('Encodage réponses Es'!AE22="","",'Encodage réponses Es'!AE22)</f>
      </c>
      <c r="CD24" s="97">
        <f>IF('Encodage réponses Es'!AF22="","",'Encodage réponses Es'!AF22)</f>
      </c>
      <c r="CE24" s="322">
        <f t="shared" si="10"/>
      </c>
      <c r="CF24" s="296"/>
    </row>
    <row r="25" spans="1:84" ht="11.25" customHeight="1">
      <c r="A25" s="316"/>
      <c r="B25" s="317"/>
      <c r="C25" s="111">
        <f>IF('Encodage réponses Es'!C23="","",'Encodage réponses Es'!C23)</f>
        <v>21</v>
      </c>
      <c r="D25" s="112"/>
      <c r="E25" s="112"/>
      <c r="F25" s="205">
        <f t="shared" si="1"/>
      </c>
      <c r="G25" s="216">
        <f t="shared" si="2"/>
      </c>
      <c r="H25" s="133"/>
      <c r="I25" s="134"/>
      <c r="J25" s="107"/>
      <c r="K25" s="17">
        <f>IF('Encodage réponses Es'!O23="","",'Encodage réponses Es'!O23)</f>
      </c>
      <c r="L25" s="18">
        <f>IF('Encodage réponses Es'!P23="","",'Encodage réponses Es'!P23)</f>
      </c>
      <c r="M25" s="18">
        <f>IF('Encodage réponses Es'!T23="","",'Encodage réponses Es'!T23)</f>
      </c>
      <c r="N25" s="18">
        <f>IF('Encodage réponses Es'!AG23="","",'Encodage réponses Es'!AG23)</f>
      </c>
      <c r="O25" s="18">
        <f>IF('Encodage réponses Es'!AH23="","",'Encodage réponses Es'!AH23)</f>
      </c>
      <c r="P25" s="97">
        <f>IF('Encodage réponses Es'!AK23="","",'Encodage réponses Es'!AK23)</f>
      </c>
      <c r="Q25" s="339">
        <f t="shared" si="3"/>
      </c>
      <c r="R25" s="340"/>
      <c r="S25" s="17">
        <f>IF('Encodage réponses Es'!R23="","",'Encodage réponses Es'!R23)</f>
      </c>
      <c r="T25" s="18">
        <f>IF('Encodage réponses Es'!AJ23="","",'Encodage réponses Es'!AJ23)</f>
      </c>
      <c r="U25" s="18">
        <f>IF('Encodage réponses Es'!AO23="","",'Encodage réponses Es'!AO23)</f>
      </c>
      <c r="V25" s="18">
        <f>IF('Encodage réponses Es'!AP23="","",'Encodage réponses Es'!AP23)</f>
      </c>
      <c r="W25" s="18">
        <f>IF('Encodage réponses Es'!AS23="","",'Encodage réponses Es'!AS23)</f>
      </c>
      <c r="X25" s="18">
        <f>IF('Encodage réponses Es'!AT23="","",'Encodage réponses Es'!AT23)</f>
      </c>
      <c r="Y25" s="18">
        <f>IF('Encodage réponses Es'!AU23="","",'Encodage réponses Es'!AU23)</f>
      </c>
      <c r="Z25" s="18">
        <f>IF('Encodage réponses Es'!AV23="","",'Encodage réponses Es'!AV23)</f>
      </c>
      <c r="AA25" s="18">
        <f>IF('Encodage réponses Es'!BA23="","",'Encodage réponses Es'!BA23)</f>
      </c>
      <c r="AB25" s="18">
        <f>IF('Encodage réponses Es'!BB23="","",'Encodage réponses Es'!BB23)</f>
      </c>
      <c r="AC25" s="18">
        <f>IF('Encodage réponses Es'!BC23="","",'Encodage réponses Es'!BC23)</f>
      </c>
      <c r="AD25" s="97">
        <f>IF('Encodage réponses Es'!BD23="","",'Encodage réponses Es'!BD23)</f>
      </c>
      <c r="AE25" s="339">
        <f t="shared" si="0"/>
      </c>
      <c r="AF25" s="340"/>
      <c r="AG25" s="127">
        <f>IF('Encodage réponses Es'!F23="","",'Encodage réponses Es'!F23)</f>
      </c>
      <c r="AH25" s="349">
        <f t="shared" si="4"/>
      </c>
      <c r="AI25" s="350"/>
      <c r="AJ25" s="19">
        <f>IF('Encodage réponses Es'!E23="","",'Encodage réponses Es'!E23)</f>
      </c>
      <c r="AK25" s="19">
        <f>IF('Encodage réponses Es'!AQ23="","",'Encodage réponses Es'!AQ23)</f>
      </c>
      <c r="AL25" s="322">
        <f t="shared" si="5"/>
      </c>
      <c r="AM25" s="296"/>
      <c r="AN25" s="19">
        <f>IF('Encodage réponses Es'!K23="","",'Encodage réponses Es'!K23)</f>
      </c>
      <c r="AO25" s="19">
        <f>IF('Encodage réponses Es'!N23="","",'Encodage réponses Es'!N23)</f>
      </c>
      <c r="AP25" s="19">
        <f>IF('Encodage réponses Es'!W23="","",'Encodage réponses Es'!W23)</f>
      </c>
      <c r="AQ25" s="19">
        <f>IF('Encodage réponses Es'!Z23="","",'Encodage réponses Es'!Z23)</f>
      </c>
      <c r="AR25" s="19">
        <f>IF('Encodage réponses Es'!AI23="","",'Encodage réponses Es'!AI23)</f>
      </c>
      <c r="AS25" s="322">
        <f t="shared" si="6"/>
      </c>
      <c r="AT25" s="296"/>
      <c r="AU25" s="19">
        <f>IF('Encodage réponses Es'!L23="","",'Encodage réponses Es'!L23)</f>
      </c>
      <c r="AV25" s="19">
        <f>IF('Encodage réponses Es'!M23="","",'Encodage réponses Es'!M23)</f>
      </c>
      <c r="AW25" s="19">
        <f>IF('Encodage réponses Es'!Q23="","",'Encodage réponses Es'!Q23)</f>
      </c>
      <c r="AX25" s="19">
        <f>IF('Encodage réponses Es'!U23="","",'Encodage réponses Es'!U23)</f>
      </c>
      <c r="AY25" s="19">
        <f>IF('Encodage réponses Es'!AA23="","",'Encodage réponses Es'!AA23)</f>
      </c>
      <c r="AZ25" s="19">
        <f>IF('Encodage réponses Es'!AB23="","",'Encodage réponses Es'!AB23)</f>
      </c>
      <c r="BA25" s="19">
        <f>IF('Encodage réponses Es'!AC23="","",'Encodage réponses Es'!AC23)</f>
      </c>
      <c r="BB25" s="19">
        <f>IF('Encodage réponses Es'!AD23="","",'Encodage réponses Es'!AD23)</f>
      </c>
      <c r="BC25" s="19">
        <f>IF('Encodage réponses Es'!AM23="","",'Encodage réponses Es'!AM23)</f>
      </c>
      <c r="BD25" s="19">
        <f>IF('Encodage réponses Es'!AN23="","",'Encodage réponses Es'!AN23)</f>
      </c>
      <c r="BE25" s="19">
        <f>IF('Encodage réponses Es'!AQ23="","",'Encodage réponses Es'!AQ23)</f>
      </c>
      <c r="BF25" s="19">
        <f>IF('Encodage réponses Es'!AR23="","",'Encodage réponses Es'!AR23)</f>
      </c>
      <c r="BG25" s="19">
        <f>IF('Encodage réponses Es'!AW23="","",'Encodage réponses Es'!AW23)</f>
      </c>
      <c r="BH25" s="19">
        <f>IF('Encodage réponses Es'!AX23="","",'Encodage réponses Es'!AX23)</f>
      </c>
      <c r="BI25" s="19">
        <f>IF('Encodage réponses Es'!AY23="","",'Encodage réponses Es'!AY23)</f>
      </c>
      <c r="BJ25" s="19">
        <f>IF('Encodage réponses Es'!AZ23="","",'Encodage réponses Es'!AZ23)</f>
      </c>
      <c r="BK25" s="19">
        <f>IF('Encodage réponses Es'!BE23="","",'Encodage réponses Es'!BE23)</f>
      </c>
      <c r="BL25" s="19">
        <f>IF('Encodage réponses Es'!BF23="","",'Encodage réponses Es'!BF23)</f>
      </c>
      <c r="BM25" s="19">
        <f>IF('Encodage réponses Es'!BG23="","",'Encodage réponses Es'!BG23)</f>
      </c>
      <c r="BN25" s="19">
        <f>IF('Encodage réponses Es'!BH23="","",'Encodage réponses Es'!BH23)</f>
      </c>
      <c r="BO25" s="322">
        <f t="shared" si="7"/>
      </c>
      <c r="BP25" s="296"/>
      <c r="BQ25" s="17">
        <f>IF('Encodage réponses Es'!Y23="","",'Encodage réponses Es'!Y23)</f>
      </c>
      <c r="BR25" s="97">
        <f>IF('Encodage réponses Es'!AL23="","",'Encodage réponses Es'!AL23)</f>
      </c>
      <c r="BS25" s="322">
        <f t="shared" si="8"/>
      </c>
      <c r="BT25" s="296"/>
      <c r="BU25" s="17">
        <f>IF('Encodage réponses Es'!G23="","",'Encodage réponses Es'!G23)</f>
      </c>
      <c r="BV25" s="18">
        <f>IF('Encodage réponses Es'!H23="","",'Encodage réponses Es'!H23)</f>
      </c>
      <c r="BW25" s="18">
        <f>IF('Encodage réponses Es'!I23="","",'Encodage réponses Es'!I23)</f>
      </c>
      <c r="BX25" s="97">
        <f>IF('Encodage réponses Es'!J23="","",'Encodage réponses Es'!J23)</f>
      </c>
      <c r="BY25" s="339">
        <f t="shared" si="9"/>
      </c>
      <c r="BZ25" s="340"/>
      <c r="CA25" s="17">
        <f>IF('Encodage réponses Es'!S23="","",'Encodage réponses Es'!S23)</f>
      </c>
      <c r="CB25" s="18">
        <f>IF('Encodage réponses Es'!V23="","",'Encodage réponses Es'!V23)</f>
      </c>
      <c r="CC25" s="18">
        <f>IF('Encodage réponses Es'!AE23="","",'Encodage réponses Es'!AE23)</f>
      </c>
      <c r="CD25" s="97">
        <f>IF('Encodage réponses Es'!AF23="","",'Encodage réponses Es'!AF23)</f>
      </c>
      <c r="CE25" s="322">
        <f t="shared" si="10"/>
      </c>
      <c r="CF25" s="296"/>
    </row>
    <row r="26" spans="1:84" ht="11.25" customHeight="1">
      <c r="A26" s="316"/>
      <c r="B26" s="317"/>
      <c r="C26" s="111">
        <f>IF('Encodage réponses Es'!C24="","",'Encodage réponses Es'!C24)</f>
        <v>22</v>
      </c>
      <c r="D26" s="112"/>
      <c r="E26" s="112"/>
      <c r="F26" s="205">
        <f t="shared" si="1"/>
      </c>
      <c r="G26" s="216">
        <f t="shared" si="2"/>
      </c>
      <c r="H26" s="133"/>
      <c r="I26" s="134"/>
      <c r="J26" s="107"/>
      <c r="K26" s="17">
        <f>IF('Encodage réponses Es'!O24="","",'Encodage réponses Es'!O24)</f>
      </c>
      <c r="L26" s="18">
        <f>IF('Encodage réponses Es'!P24="","",'Encodage réponses Es'!P24)</f>
      </c>
      <c r="M26" s="18">
        <f>IF('Encodage réponses Es'!T24="","",'Encodage réponses Es'!T24)</f>
      </c>
      <c r="N26" s="18">
        <f>IF('Encodage réponses Es'!AG24="","",'Encodage réponses Es'!AG24)</f>
      </c>
      <c r="O26" s="18">
        <f>IF('Encodage réponses Es'!AH24="","",'Encodage réponses Es'!AH24)</f>
      </c>
      <c r="P26" s="97">
        <f>IF('Encodage réponses Es'!AK24="","",'Encodage réponses Es'!AK24)</f>
      </c>
      <c r="Q26" s="339">
        <f t="shared" si="3"/>
      </c>
      <c r="R26" s="340"/>
      <c r="S26" s="17">
        <f>IF('Encodage réponses Es'!R24="","",'Encodage réponses Es'!R24)</f>
      </c>
      <c r="T26" s="18">
        <f>IF('Encodage réponses Es'!AJ24="","",'Encodage réponses Es'!AJ24)</f>
      </c>
      <c r="U26" s="18">
        <f>IF('Encodage réponses Es'!AO24="","",'Encodage réponses Es'!AO24)</f>
      </c>
      <c r="V26" s="18">
        <f>IF('Encodage réponses Es'!AP24="","",'Encodage réponses Es'!AP24)</f>
      </c>
      <c r="W26" s="18">
        <f>IF('Encodage réponses Es'!AS24="","",'Encodage réponses Es'!AS24)</f>
      </c>
      <c r="X26" s="18">
        <f>IF('Encodage réponses Es'!AT24="","",'Encodage réponses Es'!AT24)</f>
      </c>
      <c r="Y26" s="18">
        <f>IF('Encodage réponses Es'!AU24="","",'Encodage réponses Es'!AU24)</f>
      </c>
      <c r="Z26" s="18">
        <f>IF('Encodage réponses Es'!AV24="","",'Encodage réponses Es'!AV24)</f>
      </c>
      <c r="AA26" s="18">
        <f>IF('Encodage réponses Es'!BA24="","",'Encodage réponses Es'!BA24)</f>
      </c>
      <c r="AB26" s="18">
        <f>IF('Encodage réponses Es'!BB24="","",'Encodage réponses Es'!BB24)</f>
      </c>
      <c r="AC26" s="18">
        <f>IF('Encodage réponses Es'!BC24="","",'Encodage réponses Es'!BC24)</f>
      </c>
      <c r="AD26" s="97">
        <f>IF('Encodage réponses Es'!BD24="","",'Encodage réponses Es'!BD24)</f>
      </c>
      <c r="AE26" s="339">
        <f t="shared" si="0"/>
      </c>
      <c r="AF26" s="340"/>
      <c r="AG26" s="127">
        <f>IF('Encodage réponses Es'!F24="","",'Encodage réponses Es'!F24)</f>
      </c>
      <c r="AH26" s="349">
        <f t="shared" si="4"/>
      </c>
      <c r="AI26" s="350"/>
      <c r="AJ26" s="19">
        <f>IF('Encodage réponses Es'!E24="","",'Encodage réponses Es'!E24)</f>
      </c>
      <c r="AK26" s="19">
        <f>IF('Encodage réponses Es'!AQ24="","",'Encodage réponses Es'!AQ24)</f>
      </c>
      <c r="AL26" s="322">
        <f t="shared" si="5"/>
      </c>
      <c r="AM26" s="296"/>
      <c r="AN26" s="19">
        <f>IF('Encodage réponses Es'!K24="","",'Encodage réponses Es'!K24)</f>
      </c>
      <c r="AO26" s="19">
        <f>IF('Encodage réponses Es'!N24="","",'Encodage réponses Es'!N24)</f>
      </c>
      <c r="AP26" s="19">
        <f>IF('Encodage réponses Es'!W24="","",'Encodage réponses Es'!W24)</f>
      </c>
      <c r="AQ26" s="19">
        <f>IF('Encodage réponses Es'!Z24="","",'Encodage réponses Es'!Z24)</f>
      </c>
      <c r="AR26" s="19">
        <f>IF('Encodage réponses Es'!AI24="","",'Encodage réponses Es'!AI24)</f>
      </c>
      <c r="AS26" s="322">
        <f t="shared" si="6"/>
      </c>
      <c r="AT26" s="296"/>
      <c r="AU26" s="19">
        <f>IF('Encodage réponses Es'!L24="","",'Encodage réponses Es'!L24)</f>
      </c>
      <c r="AV26" s="19">
        <f>IF('Encodage réponses Es'!M24="","",'Encodage réponses Es'!M24)</f>
      </c>
      <c r="AW26" s="19">
        <f>IF('Encodage réponses Es'!Q24="","",'Encodage réponses Es'!Q24)</f>
      </c>
      <c r="AX26" s="19">
        <f>IF('Encodage réponses Es'!U24="","",'Encodage réponses Es'!U24)</f>
      </c>
      <c r="AY26" s="19">
        <f>IF('Encodage réponses Es'!AA24="","",'Encodage réponses Es'!AA24)</f>
      </c>
      <c r="AZ26" s="19">
        <f>IF('Encodage réponses Es'!AB24="","",'Encodage réponses Es'!AB24)</f>
      </c>
      <c r="BA26" s="19">
        <f>IF('Encodage réponses Es'!AC24="","",'Encodage réponses Es'!AC24)</f>
      </c>
      <c r="BB26" s="19">
        <f>IF('Encodage réponses Es'!AD24="","",'Encodage réponses Es'!AD24)</f>
      </c>
      <c r="BC26" s="19">
        <f>IF('Encodage réponses Es'!AM24="","",'Encodage réponses Es'!AM24)</f>
      </c>
      <c r="BD26" s="19">
        <f>IF('Encodage réponses Es'!AN24="","",'Encodage réponses Es'!AN24)</f>
      </c>
      <c r="BE26" s="19">
        <f>IF('Encodage réponses Es'!AQ24="","",'Encodage réponses Es'!AQ24)</f>
      </c>
      <c r="BF26" s="19">
        <f>IF('Encodage réponses Es'!AR24="","",'Encodage réponses Es'!AR24)</f>
      </c>
      <c r="BG26" s="19">
        <f>IF('Encodage réponses Es'!AW24="","",'Encodage réponses Es'!AW24)</f>
      </c>
      <c r="BH26" s="19">
        <f>IF('Encodage réponses Es'!AX24="","",'Encodage réponses Es'!AX24)</f>
      </c>
      <c r="BI26" s="19">
        <f>IF('Encodage réponses Es'!AY24="","",'Encodage réponses Es'!AY24)</f>
      </c>
      <c r="BJ26" s="19">
        <f>IF('Encodage réponses Es'!AZ24="","",'Encodage réponses Es'!AZ24)</f>
      </c>
      <c r="BK26" s="19">
        <f>IF('Encodage réponses Es'!BE24="","",'Encodage réponses Es'!BE24)</f>
      </c>
      <c r="BL26" s="19">
        <f>IF('Encodage réponses Es'!BF24="","",'Encodage réponses Es'!BF24)</f>
      </c>
      <c r="BM26" s="19">
        <f>IF('Encodage réponses Es'!BG24="","",'Encodage réponses Es'!BG24)</f>
      </c>
      <c r="BN26" s="19">
        <f>IF('Encodage réponses Es'!BH24="","",'Encodage réponses Es'!BH24)</f>
      </c>
      <c r="BO26" s="322">
        <f t="shared" si="7"/>
      </c>
      <c r="BP26" s="296"/>
      <c r="BQ26" s="17">
        <f>IF('Encodage réponses Es'!Y24="","",'Encodage réponses Es'!Y24)</f>
      </c>
      <c r="BR26" s="97">
        <f>IF('Encodage réponses Es'!AL24="","",'Encodage réponses Es'!AL24)</f>
      </c>
      <c r="BS26" s="322">
        <f t="shared" si="8"/>
      </c>
      <c r="BT26" s="296"/>
      <c r="BU26" s="17">
        <f>IF('Encodage réponses Es'!G24="","",'Encodage réponses Es'!G24)</f>
      </c>
      <c r="BV26" s="18">
        <f>IF('Encodage réponses Es'!H24="","",'Encodage réponses Es'!H24)</f>
      </c>
      <c r="BW26" s="18">
        <f>IF('Encodage réponses Es'!I24="","",'Encodage réponses Es'!I24)</f>
      </c>
      <c r="BX26" s="97">
        <f>IF('Encodage réponses Es'!J24="","",'Encodage réponses Es'!J24)</f>
      </c>
      <c r="BY26" s="339">
        <f t="shared" si="9"/>
      </c>
      <c r="BZ26" s="340"/>
      <c r="CA26" s="17">
        <f>IF('Encodage réponses Es'!S24="","",'Encodage réponses Es'!S24)</f>
      </c>
      <c r="CB26" s="18">
        <f>IF('Encodage réponses Es'!V24="","",'Encodage réponses Es'!V24)</f>
      </c>
      <c r="CC26" s="18">
        <f>IF('Encodage réponses Es'!AE24="","",'Encodage réponses Es'!AE24)</f>
      </c>
      <c r="CD26" s="97">
        <f>IF('Encodage réponses Es'!AF24="","",'Encodage réponses Es'!AF24)</f>
      </c>
      <c r="CE26" s="322">
        <f t="shared" si="10"/>
      </c>
      <c r="CF26" s="296"/>
    </row>
    <row r="27" spans="1:84" ht="11.25" customHeight="1">
      <c r="A27" s="316"/>
      <c r="B27" s="317"/>
      <c r="C27" s="111">
        <f>IF('Encodage réponses Es'!C25="","",'Encodage réponses Es'!C25)</f>
        <v>23</v>
      </c>
      <c r="D27" s="112"/>
      <c r="E27" s="112"/>
      <c r="F27" s="205">
        <f t="shared" si="1"/>
      </c>
      <c r="G27" s="216">
        <f t="shared" si="2"/>
      </c>
      <c r="H27" s="133"/>
      <c r="I27" s="134"/>
      <c r="J27" s="107"/>
      <c r="K27" s="17">
        <f>IF('Encodage réponses Es'!O25="","",'Encodage réponses Es'!O25)</f>
      </c>
      <c r="L27" s="18">
        <f>IF('Encodage réponses Es'!P25="","",'Encodage réponses Es'!P25)</f>
      </c>
      <c r="M27" s="18">
        <f>IF('Encodage réponses Es'!T25="","",'Encodage réponses Es'!T25)</f>
      </c>
      <c r="N27" s="18">
        <f>IF('Encodage réponses Es'!AG25="","",'Encodage réponses Es'!AG25)</f>
      </c>
      <c r="O27" s="18">
        <f>IF('Encodage réponses Es'!AH25="","",'Encodage réponses Es'!AH25)</f>
      </c>
      <c r="P27" s="97">
        <f>IF('Encodage réponses Es'!AK25="","",'Encodage réponses Es'!AK25)</f>
      </c>
      <c r="Q27" s="339">
        <f t="shared" si="3"/>
      </c>
      <c r="R27" s="340"/>
      <c r="S27" s="17">
        <f>IF('Encodage réponses Es'!R25="","",'Encodage réponses Es'!R25)</f>
      </c>
      <c r="T27" s="18">
        <f>IF('Encodage réponses Es'!AJ25="","",'Encodage réponses Es'!AJ25)</f>
      </c>
      <c r="U27" s="18">
        <f>IF('Encodage réponses Es'!AO25="","",'Encodage réponses Es'!AO25)</f>
      </c>
      <c r="V27" s="18">
        <f>IF('Encodage réponses Es'!AP25="","",'Encodage réponses Es'!AP25)</f>
      </c>
      <c r="W27" s="18">
        <f>IF('Encodage réponses Es'!AS25="","",'Encodage réponses Es'!AS25)</f>
      </c>
      <c r="X27" s="18">
        <f>IF('Encodage réponses Es'!AT25="","",'Encodage réponses Es'!AT25)</f>
      </c>
      <c r="Y27" s="18">
        <f>IF('Encodage réponses Es'!AU25="","",'Encodage réponses Es'!AU25)</f>
      </c>
      <c r="Z27" s="18">
        <f>IF('Encodage réponses Es'!AV25="","",'Encodage réponses Es'!AV25)</f>
      </c>
      <c r="AA27" s="18">
        <f>IF('Encodage réponses Es'!BA25="","",'Encodage réponses Es'!BA25)</f>
      </c>
      <c r="AB27" s="18">
        <f>IF('Encodage réponses Es'!BB25="","",'Encodage réponses Es'!BB25)</f>
      </c>
      <c r="AC27" s="18">
        <f>IF('Encodage réponses Es'!BC25="","",'Encodage réponses Es'!BC25)</f>
      </c>
      <c r="AD27" s="97">
        <f>IF('Encodage réponses Es'!BD25="","",'Encodage réponses Es'!BD25)</f>
      </c>
      <c r="AE27" s="339">
        <f t="shared" si="0"/>
      </c>
      <c r="AF27" s="340"/>
      <c r="AG27" s="127">
        <f>IF('Encodage réponses Es'!F25="","",'Encodage réponses Es'!F25)</f>
      </c>
      <c r="AH27" s="349">
        <f t="shared" si="4"/>
      </c>
      <c r="AI27" s="350"/>
      <c r="AJ27" s="19">
        <f>IF('Encodage réponses Es'!E25="","",'Encodage réponses Es'!E25)</f>
      </c>
      <c r="AK27" s="19">
        <f>IF('Encodage réponses Es'!AQ25="","",'Encodage réponses Es'!AQ25)</f>
      </c>
      <c r="AL27" s="322">
        <f t="shared" si="5"/>
      </c>
      <c r="AM27" s="296"/>
      <c r="AN27" s="19">
        <f>IF('Encodage réponses Es'!K25="","",'Encodage réponses Es'!K25)</f>
      </c>
      <c r="AO27" s="19">
        <f>IF('Encodage réponses Es'!N25="","",'Encodage réponses Es'!N25)</f>
      </c>
      <c r="AP27" s="19">
        <f>IF('Encodage réponses Es'!W25="","",'Encodage réponses Es'!W25)</f>
      </c>
      <c r="AQ27" s="19">
        <f>IF('Encodage réponses Es'!Z25="","",'Encodage réponses Es'!Z25)</f>
      </c>
      <c r="AR27" s="19">
        <f>IF('Encodage réponses Es'!AI25="","",'Encodage réponses Es'!AI25)</f>
      </c>
      <c r="AS27" s="322">
        <f t="shared" si="6"/>
      </c>
      <c r="AT27" s="296"/>
      <c r="AU27" s="19">
        <f>IF('Encodage réponses Es'!L25="","",'Encodage réponses Es'!L25)</f>
      </c>
      <c r="AV27" s="19">
        <f>IF('Encodage réponses Es'!M25="","",'Encodage réponses Es'!M25)</f>
      </c>
      <c r="AW27" s="19">
        <f>IF('Encodage réponses Es'!Q25="","",'Encodage réponses Es'!Q25)</f>
      </c>
      <c r="AX27" s="19">
        <f>IF('Encodage réponses Es'!U25="","",'Encodage réponses Es'!U25)</f>
      </c>
      <c r="AY27" s="19">
        <f>IF('Encodage réponses Es'!AA25="","",'Encodage réponses Es'!AA25)</f>
      </c>
      <c r="AZ27" s="19">
        <f>IF('Encodage réponses Es'!AB25="","",'Encodage réponses Es'!AB25)</f>
      </c>
      <c r="BA27" s="19">
        <f>IF('Encodage réponses Es'!AC25="","",'Encodage réponses Es'!AC25)</f>
      </c>
      <c r="BB27" s="19">
        <f>IF('Encodage réponses Es'!AD25="","",'Encodage réponses Es'!AD25)</f>
      </c>
      <c r="BC27" s="19">
        <f>IF('Encodage réponses Es'!AM25="","",'Encodage réponses Es'!AM25)</f>
      </c>
      <c r="BD27" s="19">
        <f>IF('Encodage réponses Es'!AN25="","",'Encodage réponses Es'!AN25)</f>
      </c>
      <c r="BE27" s="19">
        <f>IF('Encodage réponses Es'!AQ25="","",'Encodage réponses Es'!AQ25)</f>
      </c>
      <c r="BF27" s="19">
        <f>IF('Encodage réponses Es'!AR25="","",'Encodage réponses Es'!AR25)</f>
      </c>
      <c r="BG27" s="19">
        <f>IF('Encodage réponses Es'!AW25="","",'Encodage réponses Es'!AW25)</f>
      </c>
      <c r="BH27" s="19">
        <f>IF('Encodage réponses Es'!AX25="","",'Encodage réponses Es'!AX25)</f>
      </c>
      <c r="BI27" s="19">
        <f>IF('Encodage réponses Es'!AY25="","",'Encodage réponses Es'!AY25)</f>
      </c>
      <c r="BJ27" s="19">
        <f>IF('Encodage réponses Es'!AZ25="","",'Encodage réponses Es'!AZ25)</f>
      </c>
      <c r="BK27" s="19">
        <f>IF('Encodage réponses Es'!BE25="","",'Encodage réponses Es'!BE25)</f>
      </c>
      <c r="BL27" s="19">
        <f>IF('Encodage réponses Es'!BF25="","",'Encodage réponses Es'!BF25)</f>
      </c>
      <c r="BM27" s="19">
        <f>IF('Encodage réponses Es'!BG25="","",'Encodage réponses Es'!BG25)</f>
      </c>
      <c r="BN27" s="19">
        <f>IF('Encodage réponses Es'!BH25="","",'Encodage réponses Es'!BH25)</f>
      </c>
      <c r="BO27" s="322">
        <f t="shared" si="7"/>
      </c>
      <c r="BP27" s="296"/>
      <c r="BQ27" s="17">
        <f>IF('Encodage réponses Es'!Y25="","",'Encodage réponses Es'!Y25)</f>
      </c>
      <c r="BR27" s="97">
        <f>IF('Encodage réponses Es'!AL25="","",'Encodage réponses Es'!AL25)</f>
      </c>
      <c r="BS27" s="322">
        <f t="shared" si="8"/>
      </c>
      <c r="BT27" s="296"/>
      <c r="BU27" s="17">
        <f>IF('Encodage réponses Es'!G25="","",'Encodage réponses Es'!G25)</f>
      </c>
      <c r="BV27" s="18">
        <f>IF('Encodage réponses Es'!H25="","",'Encodage réponses Es'!H25)</f>
      </c>
      <c r="BW27" s="18">
        <f>IF('Encodage réponses Es'!I25="","",'Encodage réponses Es'!I25)</f>
      </c>
      <c r="BX27" s="97">
        <f>IF('Encodage réponses Es'!J25="","",'Encodage réponses Es'!J25)</f>
      </c>
      <c r="BY27" s="339">
        <f t="shared" si="9"/>
      </c>
      <c r="BZ27" s="340"/>
      <c r="CA27" s="17">
        <f>IF('Encodage réponses Es'!S25="","",'Encodage réponses Es'!S25)</f>
      </c>
      <c r="CB27" s="18">
        <f>IF('Encodage réponses Es'!V25="","",'Encodage réponses Es'!V25)</f>
      </c>
      <c r="CC27" s="18">
        <f>IF('Encodage réponses Es'!AE25="","",'Encodage réponses Es'!AE25)</f>
      </c>
      <c r="CD27" s="97">
        <f>IF('Encodage réponses Es'!AF25="","",'Encodage réponses Es'!AF25)</f>
      </c>
      <c r="CE27" s="322">
        <f t="shared" si="10"/>
      </c>
      <c r="CF27" s="296"/>
    </row>
    <row r="28" spans="1:84" ht="11.25" customHeight="1">
      <c r="A28" s="316"/>
      <c r="B28" s="317"/>
      <c r="C28" s="111">
        <f>IF('Encodage réponses Es'!C26="","",'Encodage réponses Es'!C26)</f>
        <v>24</v>
      </c>
      <c r="D28" s="112"/>
      <c r="E28" s="112"/>
      <c r="F28" s="205">
        <f t="shared" si="1"/>
      </c>
      <c r="G28" s="216">
        <f t="shared" si="2"/>
      </c>
      <c r="H28" s="133"/>
      <c r="I28" s="134"/>
      <c r="J28" s="107"/>
      <c r="K28" s="17">
        <f>IF('Encodage réponses Es'!O26="","",'Encodage réponses Es'!O26)</f>
      </c>
      <c r="L28" s="18">
        <f>IF('Encodage réponses Es'!P26="","",'Encodage réponses Es'!P26)</f>
      </c>
      <c r="M28" s="18">
        <f>IF('Encodage réponses Es'!T26="","",'Encodage réponses Es'!T26)</f>
      </c>
      <c r="N28" s="18">
        <f>IF('Encodage réponses Es'!AG26="","",'Encodage réponses Es'!AG26)</f>
      </c>
      <c r="O28" s="18">
        <f>IF('Encodage réponses Es'!AH26="","",'Encodage réponses Es'!AH26)</f>
      </c>
      <c r="P28" s="97">
        <f>IF('Encodage réponses Es'!AK26="","",'Encodage réponses Es'!AK26)</f>
      </c>
      <c r="Q28" s="339">
        <f t="shared" si="3"/>
      </c>
      <c r="R28" s="340"/>
      <c r="S28" s="17">
        <f>IF('Encodage réponses Es'!R26="","",'Encodage réponses Es'!R26)</f>
      </c>
      <c r="T28" s="18">
        <f>IF('Encodage réponses Es'!AJ26="","",'Encodage réponses Es'!AJ26)</f>
      </c>
      <c r="U28" s="18">
        <f>IF('Encodage réponses Es'!AO26="","",'Encodage réponses Es'!AO26)</f>
      </c>
      <c r="V28" s="18">
        <f>IF('Encodage réponses Es'!AP26="","",'Encodage réponses Es'!AP26)</f>
      </c>
      <c r="W28" s="18">
        <f>IF('Encodage réponses Es'!AS26="","",'Encodage réponses Es'!AS26)</f>
      </c>
      <c r="X28" s="18">
        <f>IF('Encodage réponses Es'!AT26="","",'Encodage réponses Es'!AT26)</f>
      </c>
      <c r="Y28" s="18">
        <f>IF('Encodage réponses Es'!AU26="","",'Encodage réponses Es'!AU26)</f>
      </c>
      <c r="Z28" s="18">
        <f>IF('Encodage réponses Es'!AV26="","",'Encodage réponses Es'!AV26)</f>
      </c>
      <c r="AA28" s="18">
        <f>IF('Encodage réponses Es'!BA26="","",'Encodage réponses Es'!BA26)</f>
      </c>
      <c r="AB28" s="18">
        <f>IF('Encodage réponses Es'!BB26="","",'Encodage réponses Es'!BB26)</f>
      </c>
      <c r="AC28" s="18">
        <f>IF('Encodage réponses Es'!BC26="","",'Encodage réponses Es'!BC26)</f>
      </c>
      <c r="AD28" s="97">
        <f>IF('Encodage réponses Es'!BD26="","",'Encodage réponses Es'!BD26)</f>
      </c>
      <c r="AE28" s="339">
        <f t="shared" si="0"/>
      </c>
      <c r="AF28" s="340"/>
      <c r="AG28" s="127">
        <f>IF('Encodage réponses Es'!F26="","",'Encodage réponses Es'!F26)</f>
      </c>
      <c r="AH28" s="349">
        <f t="shared" si="4"/>
      </c>
      <c r="AI28" s="350"/>
      <c r="AJ28" s="19">
        <f>IF('Encodage réponses Es'!E26="","",'Encodage réponses Es'!E26)</f>
      </c>
      <c r="AK28" s="19">
        <f>IF('Encodage réponses Es'!AQ26="","",'Encodage réponses Es'!AQ26)</f>
      </c>
      <c r="AL28" s="322">
        <f t="shared" si="5"/>
      </c>
      <c r="AM28" s="296"/>
      <c r="AN28" s="19">
        <f>IF('Encodage réponses Es'!K26="","",'Encodage réponses Es'!K26)</f>
      </c>
      <c r="AO28" s="19">
        <f>IF('Encodage réponses Es'!N26="","",'Encodage réponses Es'!N26)</f>
      </c>
      <c r="AP28" s="19">
        <f>IF('Encodage réponses Es'!W26="","",'Encodage réponses Es'!W26)</f>
      </c>
      <c r="AQ28" s="19">
        <f>IF('Encodage réponses Es'!Z26="","",'Encodage réponses Es'!Z26)</f>
      </c>
      <c r="AR28" s="19">
        <f>IF('Encodage réponses Es'!AI26="","",'Encodage réponses Es'!AI26)</f>
      </c>
      <c r="AS28" s="322">
        <f t="shared" si="6"/>
      </c>
      <c r="AT28" s="296"/>
      <c r="AU28" s="19">
        <f>IF('Encodage réponses Es'!L26="","",'Encodage réponses Es'!L26)</f>
      </c>
      <c r="AV28" s="19">
        <f>IF('Encodage réponses Es'!M26="","",'Encodage réponses Es'!M26)</f>
      </c>
      <c r="AW28" s="19">
        <f>IF('Encodage réponses Es'!Q26="","",'Encodage réponses Es'!Q26)</f>
      </c>
      <c r="AX28" s="19">
        <f>IF('Encodage réponses Es'!U26="","",'Encodage réponses Es'!U26)</f>
      </c>
      <c r="AY28" s="19">
        <f>IF('Encodage réponses Es'!AA26="","",'Encodage réponses Es'!AA26)</f>
      </c>
      <c r="AZ28" s="19">
        <f>IF('Encodage réponses Es'!AB26="","",'Encodage réponses Es'!AB26)</f>
      </c>
      <c r="BA28" s="19">
        <f>IF('Encodage réponses Es'!AC26="","",'Encodage réponses Es'!AC26)</f>
      </c>
      <c r="BB28" s="19">
        <f>IF('Encodage réponses Es'!AD26="","",'Encodage réponses Es'!AD26)</f>
      </c>
      <c r="BC28" s="19">
        <f>IF('Encodage réponses Es'!AM26="","",'Encodage réponses Es'!AM26)</f>
      </c>
      <c r="BD28" s="19">
        <f>IF('Encodage réponses Es'!AN26="","",'Encodage réponses Es'!AN26)</f>
      </c>
      <c r="BE28" s="19">
        <f>IF('Encodage réponses Es'!AQ26="","",'Encodage réponses Es'!AQ26)</f>
      </c>
      <c r="BF28" s="19">
        <f>IF('Encodage réponses Es'!AR26="","",'Encodage réponses Es'!AR26)</f>
      </c>
      <c r="BG28" s="19">
        <f>IF('Encodage réponses Es'!AW26="","",'Encodage réponses Es'!AW26)</f>
      </c>
      <c r="BH28" s="19">
        <f>IF('Encodage réponses Es'!AX26="","",'Encodage réponses Es'!AX26)</f>
      </c>
      <c r="BI28" s="19">
        <f>IF('Encodage réponses Es'!AY26="","",'Encodage réponses Es'!AY26)</f>
      </c>
      <c r="BJ28" s="19">
        <f>IF('Encodage réponses Es'!AZ26="","",'Encodage réponses Es'!AZ26)</f>
      </c>
      <c r="BK28" s="19">
        <f>IF('Encodage réponses Es'!BE26="","",'Encodage réponses Es'!BE26)</f>
      </c>
      <c r="BL28" s="19">
        <f>IF('Encodage réponses Es'!BF26="","",'Encodage réponses Es'!BF26)</f>
      </c>
      <c r="BM28" s="19">
        <f>IF('Encodage réponses Es'!BG26="","",'Encodage réponses Es'!BG26)</f>
      </c>
      <c r="BN28" s="19">
        <f>IF('Encodage réponses Es'!BH26="","",'Encodage réponses Es'!BH26)</f>
      </c>
      <c r="BO28" s="322">
        <f t="shared" si="7"/>
      </c>
      <c r="BP28" s="296"/>
      <c r="BQ28" s="17">
        <f>IF('Encodage réponses Es'!Y26="","",'Encodage réponses Es'!Y26)</f>
      </c>
      <c r="BR28" s="97">
        <f>IF('Encodage réponses Es'!AL26="","",'Encodage réponses Es'!AL26)</f>
      </c>
      <c r="BS28" s="322">
        <f t="shared" si="8"/>
      </c>
      <c r="BT28" s="296"/>
      <c r="BU28" s="17">
        <f>IF('Encodage réponses Es'!G26="","",'Encodage réponses Es'!G26)</f>
      </c>
      <c r="BV28" s="18">
        <f>IF('Encodage réponses Es'!H26="","",'Encodage réponses Es'!H26)</f>
      </c>
      <c r="BW28" s="18">
        <f>IF('Encodage réponses Es'!I26="","",'Encodage réponses Es'!I26)</f>
      </c>
      <c r="BX28" s="97">
        <f>IF('Encodage réponses Es'!J26="","",'Encodage réponses Es'!J26)</f>
      </c>
      <c r="BY28" s="339">
        <f t="shared" si="9"/>
      </c>
      <c r="BZ28" s="340"/>
      <c r="CA28" s="17">
        <f>IF('Encodage réponses Es'!S26="","",'Encodage réponses Es'!S26)</f>
      </c>
      <c r="CB28" s="18">
        <f>IF('Encodage réponses Es'!V26="","",'Encodage réponses Es'!V26)</f>
      </c>
      <c r="CC28" s="18">
        <f>IF('Encodage réponses Es'!AE26="","",'Encodage réponses Es'!AE26)</f>
      </c>
      <c r="CD28" s="97">
        <f>IF('Encodage réponses Es'!AF26="","",'Encodage réponses Es'!AF26)</f>
      </c>
      <c r="CE28" s="322">
        <f t="shared" si="10"/>
      </c>
      <c r="CF28" s="296"/>
    </row>
    <row r="29" spans="1:84" ht="11.25" customHeight="1">
      <c r="A29" s="316"/>
      <c r="B29" s="317"/>
      <c r="C29" s="111">
        <f>IF('Encodage réponses Es'!C27="","",'Encodage réponses Es'!C27)</f>
        <v>25</v>
      </c>
      <c r="D29" s="112"/>
      <c r="E29" s="112"/>
      <c r="F29" s="205">
        <f t="shared" si="1"/>
      </c>
      <c r="G29" s="216">
        <f t="shared" si="2"/>
      </c>
      <c r="H29" s="133"/>
      <c r="I29" s="134"/>
      <c r="J29" s="107"/>
      <c r="K29" s="17">
        <f>IF('Encodage réponses Es'!O27="","",'Encodage réponses Es'!O27)</f>
      </c>
      <c r="L29" s="18">
        <f>IF('Encodage réponses Es'!P27="","",'Encodage réponses Es'!P27)</f>
      </c>
      <c r="M29" s="18">
        <f>IF('Encodage réponses Es'!T27="","",'Encodage réponses Es'!T27)</f>
      </c>
      <c r="N29" s="18">
        <f>IF('Encodage réponses Es'!AG27="","",'Encodage réponses Es'!AG27)</f>
      </c>
      <c r="O29" s="18">
        <f>IF('Encodage réponses Es'!AH27="","",'Encodage réponses Es'!AH27)</f>
      </c>
      <c r="P29" s="97">
        <f>IF('Encodage réponses Es'!AK27="","",'Encodage réponses Es'!AK27)</f>
      </c>
      <c r="Q29" s="339">
        <f t="shared" si="3"/>
      </c>
      <c r="R29" s="340"/>
      <c r="S29" s="17">
        <f>IF('Encodage réponses Es'!R27="","",'Encodage réponses Es'!R27)</f>
      </c>
      <c r="T29" s="18">
        <f>IF('Encodage réponses Es'!AJ27="","",'Encodage réponses Es'!AJ27)</f>
      </c>
      <c r="U29" s="18">
        <f>IF('Encodage réponses Es'!AO27="","",'Encodage réponses Es'!AO27)</f>
      </c>
      <c r="V29" s="18">
        <f>IF('Encodage réponses Es'!AP27="","",'Encodage réponses Es'!AP27)</f>
      </c>
      <c r="W29" s="18">
        <f>IF('Encodage réponses Es'!AS27="","",'Encodage réponses Es'!AS27)</f>
      </c>
      <c r="X29" s="18">
        <f>IF('Encodage réponses Es'!AT27="","",'Encodage réponses Es'!AT27)</f>
      </c>
      <c r="Y29" s="18">
        <f>IF('Encodage réponses Es'!AU27="","",'Encodage réponses Es'!AU27)</f>
      </c>
      <c r="Z29" s="18">
        <f>IF('Encodage réponses Es'!AV27="","",'Encodage réponses Es'!AV27)</f>
      </c>
      <c r="AA29" s="18">
        <f>IF('Encodage réponses Es'!BA27="","",'Encodage réponses Es'!BA27)</f>
      </c>
      <c r="AB29" s="18">
        <f>IF('Encodage réponses Es'!BB27="","",'Encodage réponses Es'!BB27)</f>
      </c>
      <c r="AC29" s="18">
        <f>IF('Encodage réponses Es'!BC27="","",'Encodage réponses Es'!BC27)</f>
      </c>
      <c r="AD29" s="97">
        <f>IF('Encodage réponses Es'!BD27="","",'Encodage réponses Es'!BD27)</f>
      </c>
      <c r="AE29" s="339">
        <f t="shared" si="0"/>
      </c>
      <c r="AF29" s="340"/>
      <c r="AG29" s="127">
        <f>IF('Encodage réponses Es'!F27="","",'Encodage réponses Es'!F27)</f>
      </c>
      <c r="AH29" s="349">
        <f t="shared" si="4"/>
      </c>
      <c r="AI29" s="350"/>
      <c r="AJ29" s="19">
        <f>IF('Encodage réponses Es'!E27="","",'Encodage réponses Es'!E27)</f>
      </c>
      <c r="AK29" s="19">
        <f>IF('Encodage réponses Es'!AQ27="","",'Encodage réponses Es'!AQ27)</f>
      </c>
      <c r="AL29" s="322">
        <f t="shared" si="5"/>
      </c>
      <c r="AM29" s="296"/>
      <c r="AN29" s="19">
        <f>IF('Encodage réponses Es'!K27="","",'Encodage réponses Es'!K27)</f>
      </c>
      <c r="AO29" s="19">
        <f>IF('Encodage réponses Es'!N27="","",'Encodage réponses Es'!N27)</f>
      </c>
      <c r="AP29" s="19">
        <f>IF('Encodage réponses Es'!W27="","",'Encodage réponses Es'!W27)</f>
      </c>
      <c r="AQ29" s="19">
        <f>IF('Encodage réponses Es'!Z27="","",'Encodage réponses Es'!Z27)</f>
      </c>
      <c r="AR29" s="19">
        <f>IF('Encodage réponses Es'!AI27="","",'Encodage réponses Es'!AI27)</f>
      </c>
      <c r="AS29" s="322">
        <f t="shared" si="6"/>
      </c>
      <c r="AT29" s="296"/>
      <c r="AU29" s="19">
        <f>IF('Encodage réponses Es'!L27="","",'Encodage réponses Es'!L27)</f>
      </c>
      <c r="AV29" s="19">
        <f>IF('Encodage réponses Es'!M27="","",'Encodage réponses Es'!M27)</f>
      </c>
      <c r="AW29" s="19">
        <f>IF('Encodage réponses Es'!Q27="","",'Encodage réponses Es'!Q27)</f>
      </c>
      <c r="AX29" s="19">
        <f>IF('Encodage réponses Es'!U27="","",'Encodage réponses Es'!U27)</f>
      </c>
      <c r="AY29" s="19">
        <f>IF('Encodage réponses Es'!AA27="","",'Encodage réponses Es'!AA27)</f>
      </c>
      <c r="AZ29" s="19">
        <f>IF('Encodage réponses Es'!AB27="","",'Encodage réponses Es'!AB27)</f>
      </c>
      <c r="BA29" s="19">
        <f>IF('Encodage réponses Es'!AC27="","",'Encodage réponses Es'!AC27)</f>
      </c>
      <c r="BB29" s="19">
        <f>IF('Encodage réponses Es'!AD27="","",'Encodage réponses Es'!AD27)</f>
      </c>
      <c r="BC29" s="19">
        <f>IF('Encodage réponses Es'!AM27="","",'Encodage réponses Es'!AM27)</f>
      </c>
      <c r="BD29" s="19">
        <f>IF('Encodage réponses Es'!AN27="","",'Encodage réponses Es'!AN27)</f>
      </c>
      <c r="BE29" s="19">
        <f>IF('Encodage réponses Es'!AQ27="","",'Encodage réponses Es'!AQ27)</f>
      </c>
      <c r="BF29" s="19">
        <f>IF('Encodage réponses Es'!AR27="","",'Encodage réponses Es'!AR27)</f>
      </c>
      <c r="BG29" s="19">
        <f>IF('Encodage réponses Es'!AW27="","",'Encodage réponses Es'!AW27)</f>
      </c>
      <c r="BH29" s="19">
        <f>IF('Encodage réponses Es'!AX27="","",'Encodage réponses Es'!AX27)</f>
      </c>
      <c r="BI29" s="19">
        <f>IF('Encodage réponses Es'!AY27="","",'Encodage réponses Es'!AY27)</f>
      </c>
      <c r="BJ29" s="19">
        <f>IF('Encodage réponses Es'!AZ27="","",'Encodage réponses Es'!AZ27)</f>
      </c>
      <c r="BK29" s="19">
        <f>IF('Encodage réponses Es'!BE27="","",'Encodage réponses Es'!BE27)</f>
      </c>
      <c r="BL29" s="19">
        <f>IF('Encodage réponses Es'!BF27="","",'Encodage réponses Es'!BF27)</f>
      </c>
      <c r="BM29" s="19">
        <f>IF('Encodage réponses Es'!BG27="","",'Encodage réponses Es'!BG27)</f>
      </c>
      <c r="BN29" s="19">
        <f>IF('Encodage réponses Es'!BH27="","",'Encodage réponses Es'!BH27)</f>
      </c>
      <c r="BO29" s="322">
        <f t="shared" si="7"/>
      </c>
      <c r="BP29" s="296"/>
      <c r="BQ29" s="17">
        <f>IF('Encodage réponses Es'!Y27="","",'Encodage réponses Es'!Y27)</f>
      </c>
      <c r="BR29" s="97">
        <f>IF('Encodage réponses Es'!AL27="","",'Encodage réponses Es'!AL27)</f>
      </c>
      <c r="BS29" s="322">
        <f t="shared" si="8"/>
      </c>
      <c r="BT29" s="296"/>
      <c r="BU29" s="17">
        <f>IF('Encodage réponses Es'!G27="","",'Encodage réponses Es'!G27)</f>
      </c>
      <c r="BV29" s="18">
        <f>IF('Encodage réponses Es'!H27="","",'Encodage réponses Es'!H27)</f>
      </c>
      <c r="BW29" s="18">
        <f>IF('Encodage réponses Es'!I27="","",'Encodage réponses Es'!I27)</f>
      </c>
      <c r="BX29" s="97">
        <f>IF('Encodage réponses Es'!J27="","",'Encodage réponses Es'!J27)</f>
      </c>
      <c r="BY29" s="339">
        <f t="shared" si="9"/>
      </c>
      <c r="BZ29" s="340"/>
      <c r="CA29" s="17">
        <f>IF('Encodage réponses Es'!S27="","",'Encodage réponses Es'!S27)</f>
      </c>
      <c r="CB29" s="18">
        <f>IF('Encodage réponses Es'!V27="","",'Encodage réponses Es'!V27)</f>
      </c>
      <c r="CC29" s="18">
        <f>IF('Encodage réponses Es'!AE27="","",'Encodage réponses Es'!AE27)</f>
      </c>
      <c r="CD29" s="97">
        <f>IF('Encodage réponses Es'!AF27="","",'Encodage réponses Es'!AF27)</f>
      </c>
      <c r="CE29" s="322">
        <f t="shared" si="10"/>
      </c>
      <c r="CF29" s="296"/>
    </row>
    <row r="30" spans="1:84" ht="11.25" customHeight="1">
      <c r="A30" s="316"/>
      <c r="B30" s="317"/>
      <c r="C30" s="111">
        <f>IF('Encodage réponses Es'!C28="","",'Encodage réponses Es'!C28)</f>
        <v>26</v>
      </c>
      <c r="D30" s="112"/>
      <c r="E30" s="112"/>
      <c r="F30" s="205">
        <f t="shared" si="1"/>
      </c>
      <c r="G30" s="216">
        <f t="shared" si="2"/>
      </c>
      <c r="H30" s="133"/>
      <c r="I30" s="134"/>
      <c r="J30" s="107"/>
      <c r="K30" s="17">
        <f>IF('Encodage réponses Es'!O28="","",'Encodage réponses Es'!O28)</f>
      </c>
      <c r="L30" s="18">
        <f>IF('Encodage réponses Es'!P28="","",'Encodage réponses Es'!P28)</f>
      </c>
      <c r="M30" s="18">
        <f>IF('Encodage réponses Es'!T28="","",'Encodage réponses Es'!T28)</f>
      </c>
      <c r="N30" s="18">
        <f>IF('Encodage réponses Es'!AG28="","",'Encodage réponses Es'!AG28)</f>
      </c>
      <c r="O30" s="18">
        <f>IF('Encodage réponses Es'!AH28="","",'Encodage réponses Es'!AH28)</f>
      </c>
      <c r="P30" s="97">
        <f>IF('Encodage réponses Es'!AK28="","",'Encodage réponses Es'!AK28)</f>
      </c>
      <c r="Q30" s="339">
        <f t="shared" si="3"/>
      </c>
      <c r="R30" s="340"/>
      <c r="S30" s="17">
        <f>IF('Encodage réponses Es'!R28="","",'Encodage réponses Es'!R28)</f>
      </c>
      <c r="T30" s="18">
        <f>IF('Encodage réponses Es'!AJ28="","",'Encodage réponses Es'!AJ28)</f>
      </c>
      <c r="U30" s="18">
        <f>IF('Encodage réponses Es'!AO28="","",'Encodage réponses Es'!AO28)</f>
      </c>
      <c r="V30" s="18">
        <f>IF('Encodage réponses Es'!AP28="","",'Encodage réponses Es'!AP28)</f>
      </c>
      <c r="W30" s="18">
        <f>IF('Encodage réponses Es'!AS28="","",'Encodage réponses Es'!AS28)</f>
      </c>
      <c r="X30" s="18">
        <f>IF('Encodage réponses Es'!AT28="","",'Encodage réponses Es'!AT28)</f>
      </c>
      <c r="Y30" s="18">
        <f>IF('Encodage réponses Es'!AU28="","",'Encodage réponses Es'!AU28)</f>
      </c>
      <c r="Z30" s="18">
        <f>IF('Encodage réponses Es'!AV28="","",'Encodage réponses Es'!AV28)</f>
      </c>
      <c r="AA30" s="18">
        <f>IF('Encodage réponses Es'!BA28="","",'Encodage réponses Es'!BA28)</f>
      </c>
      <c r="AB30" s="18">
        <f>IF('Encodage réponses Es'!BB28="","",'Encodage réponses Es'!BB28)</f>
      </c>
      <c r="AC30" s="18">
        <f>IF('Encodage réponses Es'!BC28="","",'Encodage réponses Es'!BC28)</f>
      </c>
      <c r="AD30" s="97">
        <f>IF('Encodage réponses Es'!BD28="","",'Encodage réponses Es'!BD28)</f>
      </c>
      <c r="AE30" s="339">
        <f t="shared" si="0"/>
      </c>
      <c r="AF30" s="340"/>
      <c r="AG30" s="127">
        <f>IF('Encodage réponses Es'!F28="","",'Encodage réponses Es'!F28)</f>
      </c>
      <c r="AH30" s="349">
        <f t="shared" si="4"/>
      </c>
      <c r="AI30" s="350"/>
      <c r="AJ30" s="19">
        <f>IF('Encodage réponses Es'!E28="","",'Encodage réponses Es'!E28)</f>
      </c>
      <c r="AK30" s="19">
        <f>IF('Encodage réponses Es'!AQ28="","",'Encodage réponses Es'!AQ28)</f>
      </c>
      <c r="AL30" s="322">
        <f t="shared" si="5"/>
      </c>
      <c r="AM30" s="296"/>
      <c r="AN30" s="19">
        <f>IF('Encodage réponses Es'!K28="","",'Encodage réponses Es'!K28)</f>
      </c>
      <c r="AO30" s="19">
        <f>IF('Encodage réponses Es'!N28="","",'Encodage réponses Es'!N28)</f>
      </c>
      <c r="AP30" s="19">
        <f>IF('Encodage réponses Es'!W28="","",'Encodage réponses Es'!W28)</f>
      </c>
      <c r="AQ30" s="19">
        <f>IF('Encodage réponses Es'!Z28="","",'Encodage réponses Es'!Z28)</f>
      </c>
      <c r="AR30" s="19">
        <f>IF('Encodage réponses Es'!AI28="","",'Encodage réponses Es'!AI28)</f>
      </c>
      <c r="AS30" s="322">
        <f t="shared" si="6"/>
      </c>
      <c r="AT30" s="296"/>
      <c r="AU30" s="19">
        <f>IF('Encodage réponses Es'!L28="","",'Encodage réponses Es'!L28)</f>
      </c>
      <c r="AV30" s="19">
        <f>IF('Encodage réponses Es'!M28="","",'Encodage réponses Es'!M28)</f>
      </c>
      <c r="AW30" s="19">
        <f>IF('Encodage réponses Es'!Q28="","",'Encodage réponses Es'!Q28)</f>
      </c>
      <c r="AX30" s="19">
        <f>IF('Encodage réponses Es'!U28="","",'Encodage réponses Es'!U28)</f>
      </c>
      <c r="AY30" s="19">
        <f>IF('Encodage réponses Es'!AA28="","",'Encodage réponses Es'!AA28)</f>
      </c>
      <c r="AZ30" s="19">
        <f>IF('Encodage réponses Es'!AB28="","",'Encodage réponses Es'!AB28)</f>
      </c>
      <c r="BA30" s="19">
        <f>IF('Encodage réponses Es'!AC28="","",'Encodage réponses Es'!AC28)</f>
      </c>
      <c r="BB30" s="19">
        <f>IF('Encodage réponses Es'!AD28="","",'Encodage réponses Es'!AD28)</f>
      </c>
      <c r="BC30" s="19">
        <f>IF('Encodage réponses Es'!AM28="","",'Encodage réponses Es'!AM28)</f>
      </c>
      <c r="BD30" s="19">
        <f>IF('Encodage réponses Es'!AN28="","",'Encodage réponses Es'!AN28)</f>
      </c>
      <c r="BE30" s="19">
        <f>IF('Encodage réponses Es'!AQ28="","",'Encodage réponses Es'!AQ28)</f>
      </c>
      <c r="BF30" s="19">
        <f>IF('Encodage réponses Es'!AR28="","",'Encodage réponses Es'!AR28)</f>
      </c>
      <c r="BG30" s="19">
        <f>IF('Encodage réponses Es'!AW28="","",'Encodage réponses Es'!AW28)</f>
      </c>
      <c r="BH30" s="19">
        <f>IF('Encodage réponses Es'!AX28="","",'Encodage réponses Es'!AX28)</f>
      </c>
      <c r="BI30" s="19">
        <f>IF('Encodage réponses Es'!AY28="","",'Encodage réponses Es'!AY28)</f>
      </c>
      <c r="BJ30" s="19">
        <f>IF('Encodage réponses Es'!AZ28="","",'Encodage réponses Es'!AZ28)</f>
      </c>
      <c r="BK30" s="19">
        <f>IF('Encodage réponses Es'!BE28="","",'Encodage réponses Es'!BE28)</f>
      </c>
      <c r="BL30" s="19">
        <f>IF('Encodage réponses Es'!BF28="","",'Encodage réponses Es'!BF28)</f>
      </c>
      <c r="BM30" s="19">
        <f>IF('Encodage réponses Es'!BG28="","",'Encodage réponses Es'!BG28)</f>
      </c>
      <c r="BN30" s="19">
        <f>IF('Encodage réponses Es'!BH28="","",'Encodage réponses Es'!BH28)</f>
      </c>
      <c r="BO30" s="322">
        <f t="shared" si="7"/>
      </c>
      <c r="BP30" s="296"/>
      <c r="BQ30" s="17">
        <f>IF('Encodage réponses Es'!Y28="","",'Encodage réponses Es'!Y28)</f>
      </c>
      <c r="BR30" s="97">
        <f>IF('Encodage réponses Es'!AL28="","",'Encodage réponses Es'!AL28)</f>
      </c>
      <c r="BS30" s="322">
        <f t="shared" si="8"/>
      </c>
      <c r="BT30" s="296"/>
      <c r="BU30" s="17">
        <f>IF('Encodage réponses Es'!G28="","",'Encodage réponses Es'!G28)</f>
      </c>
      <c r="BV30" s="18">
        <f>IF('Encodage réponses Es'!H28="","",'Encodage réponses Es'!H28)</f>
      </c>
      <c r="BW30" s="18">
        <f>IF('Encodage réponses Es'!I28="","",'Encodage réponses Es'!I28)</f>
      </c>
      <c r="BX30" s="97">
        <f>IF('Encodage réponses Es'!J28="","",'Encodage réponses Es'!J28)</f>
      </c>
      <c r="BY30" s="339">
        <f t="shared" si="9"/>
      </c>
      <c r="BZ30" s="340"/>
      <c r="CA30" s="17">
        <f>IF('Encodage réponses Es'!S28="","",'Encodage réponses Es'!S28)</f>
      </c>
      <c r="CB30" s="18">
        <f>IF('Encodage réponses Es'!V28="","",'Encodage réponses Es'!V28)</f>
      </c>
      <c r="CC30" s="18">
        <f>IF('Encodage réponses Es'!AE28="","",'Encodage réponses Es'!AE28)</f>
      </c>
      <c r="CD30" s="97">
        <f>IF('Encodage réponses Es'!AF28="","",'Encodage réponses Es'!AF28)</f>
      </c>
      <c r="CE30" s="322">
        <f t="shared" si="10"/>
      </c>
      <c r="CF30" s="296"/>
    </row>
    <row r="31" spans="1:84" ht="11.25" customHeight="1">
      <c r="A31" s="316"/>
      <c r="B31" s="317"/>
      <c r="C31" s="111">
        <f>IF('Encodage réponses Es'!C29="","",'Encodage réponses Es'!C29)</f>
        <v>27</v>
      </c>
      <c r="D31" s="112"/>
      <c r="E31" s="112"/>
      <c r="F31" s="205">
        <f t="shared" si="1"/>
      </c>
      <c r="G31" s="216">
        <f t="shared" si="2"/>
      </c>
      <c r="H31" s="133"/>
      <c r="I31" s="134"/>
      <c r="J31" s="107"/>
      <c r="K31" s="17">
        <f>IF('Encodage réponses Es'!O29="","",'Encodage réponses Es'!O29)</f>
      </c>
      <c r="L31" s="18">
        <f>IF('Encodage réponses Es'!P29="","",'Encodage réponses Es'!P29)</f>
      </c>
      <c r="M31" s="18">
        <f>IF('Encodage réponses Es'!T29="","",'Encodage réponses Es'!T29)</f>
      </c>
      <c r="N31" s="18">
        <f>IF('Encodage réponses Es'!AG29="","",'Encodage réponses Es'!AG29)</f>
      </c>
      <c r="O31" s="18">
        <f>IF('Encodage réponses Es'!AH29="","",'Encodage réponses Es'!AH29)</f>
      </c>
      <c r="P31" s="97">
        <f>IF('Encodage réponses Es'!AK29="","",'Encodage réponses Es'!AK29)</f>
      </c>
      <c r="Q31" s="339">
        <f t="shared" si="3"/>
      </c>
      <c r="R31" s="340"/>
      <c r="S31" s="17">
        <f>IF('Encodage réponses Es'!R29="","",'Encodage réponses Es'!R29)</f>
      </c>
      <c r="T31" s="18">
        <f>IF('Encodage réponses Es'!AJ29="","",'Encodage réponses Es'!AJ29)</f>
      </c>
      <c r="U31" s="18">
        <f>IF('Encodage réponses Es'!AO29="","",'Encodage réponses Es'!AO29)</f>
      </c>
      <c r="V31" s="18">
        <f>IF('Encodage réponses Es'!AP29="","",'Encodage réponses Es'!AP29)</f>
      </c>
      <c r="W31" s="18">
        <f>IF('Encodage réponses Es'!AS29="","",'Encodage réponses Es'!AS29)</f>
      </c>
      <c r="X31" s="18">
        <f>IF('Encodage réponses Es'!AT29="","",'Encodage réponses Es'!AT29)</f>
      </c>
      <c r="Y31" s="18">
        <f>IF('Encodage réponses Es'!AU29="","",'Encodage réponses Es'!AU29)</f>
      </c>
      <c r="Z31" s="18">
        <f>IF('Encodage réponses Es'!AV29="","",'Encodage réponses Es'!AV29)</f>
      </c>
      <c r="AA31" s="18">
        <f>IF('Encodage réponses Es'!BA29="","",'Encodage réponses Es'!BA29)</f>
      </c>
      <c r="AB31" s="18">
        <f>IF('Encodage réponses Es'!BB29="","",'Encodage réponses Es'!BB29)</f>
      </c>
      <c r="AC31" s="18">
        <f>IF('Encodage réponses Es'!BC29="","",'Encodage réponses Es'!BC29)</f>
      </c>
      <c r="AD31" s="97">
        <f>IF('Encodage réponses Es'!BD29="","",'Encodage réponses Es'!BD29)</f>
      </c>
      <c r="AE31" s="339">
        <f t="shared" si="0"/>
      </c>
      <c r="AF31" s="340"/>
      <c r="AG31" s="127">
        <f>IF('Encodage réponses Es'!F29="","",'Encodage réponses Es'!F29)</f>
      </c>
      <c r="AH31" s="349">
        <f t="shared" si="4"/>
      </c>
      <c r="AI31" s="350"/>
      <c r="AJ31" s="19">
        <f>IF('Encodage réponses Es'!E29="","",'Encodage réponses Es'!E29)</f>
      </c>
      <c r="AK31" s="19">
        <f>IF('Encodage réponses Es'!AQ29="","",'Encodage réponses Es'!AQ29)</f>
      </c>
      <c r="AL31" s="322">
        <f t="shared" si="5"/>
      </c>
      <c r="AM31" s="296"/>
      <c r="AN31" s="19">
        <f>IF('Encodage réponses Es'!K29="","",'Encodage réponses Es'!K29)</f>
      </c>
      <c r="AO31" s="19">
        <f>IF('Encodage réponses Es'!N29="","",'Encodage réponses Es'!N29)</f>
      </c>
      <c r="AP31" s="19">
        <f>IF('Encodage réponses Es'!W29="","",'Encodage réponses Es'!W29)</f>
      </c>
      <c r="AQ31" s="19">
        <f>IF('Encodage réponses Es'!Z29="","",'Encodage réponses Es'!Z29)</f>
      </c>
      <c r="AR31" s="19">
        <f>IF('Encodage réponses Es'!AI29="","",'Encodage réponses Es'!AI29)</f>
      </c>
      <c r="AS31" s="322">
        <f t="shared" si="6"/>
      </c>
      <c r="AT31" s="296"/>
      <c r="AU31" s="19">
        <f>IF('Encodage réponses Es'!L29="","",'Encodage réponses Es'!L29)</f>
      </c>
      <c r="AV31" s="19">
        <f>IF('Encodage réponses Es'!M29="","",'Encodage réponses Es'!M29)</f>
      </c>
      <c r="AW31" s="19">
        <f>IF('Encodage réponses Es'!Q29="","",'Encodage réponses Es'!Q29)</f>
      </c>
      <c r="AX31" s="19">
        <f>IF('Encodage réponses Es'!U29="","",'Encodage réponses Es'!U29)</f>
      </c>
      <c r="AY31" s="19">
        <f>IF('Encodage réponses Es'!AA29="","",'Encodage réponses Es'!AA29)</f>
      </c>
      <c r="AZ31" s="19">
        <f>IF('Encodage réponses Es'!AB29="","",'Encodage réponses Es'!AB29)</f>
      </c>
      <c r="BA31" s="19">
        <f>IF('Encodage réponses Es'!AC29="","",'Encodage réponses Es'!AC29)</f>
      </c>
      <c r="BB31" s="19">
        <f>IF('Encodage réponses Es'!AD29="","",'Encodage réponses Es'!AD29)</f>
      </c>
      <c r="BC31" s="19">
        <f>IF('Encodage réponses Es'!AM29="","",'Encodage réponses Es'!AM29)</f>
      </c>
      <c r="BD31" s="19">
        <f>IF('Encodage réponses Es'!AN29="","",'Encodage réponses Es'!AN29)</f>
      </c>
      <c r="BE31" s="19">
        <f>IF('Encodage réponses Es'!AQ29="","",'Encodage réponses Es'!AQ29)</f>
      </c>
      <c r="BF31" s="19">
        <f>IF('Encodage réponses Es'!AR29="","",'Encodage réponses Es'!AR29)</f>
      </c>
      <c r="BG31" s="19">
        <f>IF('Encodage réponses Es'!AW29="","",'Encodage réponses Es'!AW29)</f>
      </c>
      <c r="BH31" s="19">
        <f>IF('Encodage réponses Es'!AX29="","",'Encodage réponses Es'!AX29)</f>
      </c>
      <c r="BI31" s="19">
        <f>IF('Encodage réponses Es'!AY29="","",'Encodage réponses Es'!AY29)</f>
      </c>
      <c r="BJ31" s="19">
        <f>IF('Encodage réponses Es'!AZ29="","",'Encodage réponses Es'!AZ29)</f>
      </c>
      <c r="BK31" s="19">
        <f>IF('Encodage réponses Es'!BE29="","",'Encodage réponses Es'!BE29)</f>
      </c>
      <c r="BL31" s="19">
        <f>IF('Encodage réponses Es'!BF29="","",'Encodage réponses Es'!BF29)</f>
      </c>
      <c r="BM31" s="19">
        <f>IF('Encodage réponses Es'!BG29="","",'Encodage réponses Es'!BG29)</f>
      </c>
      <c r="BN31" s="19">
        <f>IF('Encodage réponses Es'!BH29="","",'Encodage réponses Es'!BH29)</f>
      </c>
      <c r="BO31" s="322">
        <f t="shared" si="7"/>
      </c>
      <c r="BP31" s="296"/>
      <c r="BQ31" s="17">
        <f>IF('Encodage réponses Es'!Y29="","",'Encodage réponses Es'!Y29)</f>
      </c>
      <c r="BR31" s="97">
        <f>IF('Encodage réponses Es'!AL29="","",'Encodage réponses Es'!AL29)</f>
      </c>
      <c r="BS31" s="322">
        <f t="shared" si="8"/>
      </c>
      <c r="BT31" s="296"/>
      <c r="BU31" s="17">
        <f>IF('Encodage réponses Es'!G29="","",'Encodage réponses Es'!G29)</f>
      </c>
      <c r="BV31" s="18">
        <f>IF('Encodage réponses Es'!H29="","",'Encodage réponses Es'!H29)</f>
      </c>
      <c r="BW31" s="18">
        <f>IF('Encodage réponses Es'!I29="","",'Encodage réponses Es'!I29)</f>
      </c>
      <c r="BX31" s="97">
        <f>IF('Encodage réponses Es'!J29="","",'Encodage réponses Es'!J29)</f>
      </c>
      <c r="BY31" s="339">
        <f t="shared" si="9"/>
      </c>
      <c r="BZ31" s="340"/>
      <c r="CA31" s="17">
        <f>IF('Encodage réponses Es'!S29="","",'Encodage réponses Es'!S29)</f>
      </c>
      <c r="CB31" s="18">
        <f>IF('Encodage réponses Es'!V29="","",'Encodage réponses Es'!V29)</f>
      </c>
      <c r="CC31" s="18">
        <f>IF('Encodage réponses Es'!AE29="","",'Encodage réponses Es'!AE29)</f>
      </c>
      <c r="CD31" s="97">
        <f>IF('Encodage réponses Es'!AF29="","",'Encodage réponses Es'!AF29)</f>
      </c>
      <c r="CE31" s="322">
        <f t="shared" si="10"/>
      </c>
      <c r="CF31" s="296"/>
    </row>
    <row r="32" spans="1:84" ht="11.25" customHeight="1">
      <c r="A32" s="316"/>
      <c r="B32" s="317"/>
      <c r="C32" s="111">
        <f>IF('Encodage réponses Es'!C30="","",'Encodage réponses Es'!C30)</f>
        <v>28</v>
      </c>
      <c r="D32" s="112"/>
      <c r="E32" s="112"/>
      <c r="F32" s="205">
        <f t="shared" si="1"/>
      </c>
      <c r="G32" s="216">
        <f t="shared" si="2"/>
      </c>
      <c r="H32" s="133"/>
      <c r="I32" s="134"/>
      <c r="J32" s="107"/>
      <c r="K32" s="17">
        <f>IF('Encodage réponses Es'!O30="","",'Encodage réponses Es'!O30)</f>
      </c>
      <c r="L32" s="18">
        <f>IF('Encodage réponses Es'!P30="","",'Encodage réponses Es'!P30)</f>
      </c>
      <c r="M32" s="18">
        <f>IF('Encodage réponses Es'!T30="","",'Encodage réponses Es'!T30)</f>
      </c>
      <c r="N32" s="18">
        <f>IF('Encodage réponses Es'!AG30="","",'Encodage réponses Es'!AG30)</f>
      </c>
      <c r="O32" s="18">
        <f>IF('Encodage réponses Es'!AH30="","",'Encodage réponses Es'!AH30)</f>
      </c>
      <c r="P32" s="97">
        <f>IF('Encodage réponses Es'!AK30="","",'Encodage réponses Es'!AK30)</f>
      </c>
      <c r="Q32" s="339">
        <f t="shared" si="3"/>
      </c>
      <c r="R32" s="340"/>
      <c r="S32" s="17">
        <f>IF('Encodage réponses Es'!R30="","",'Encodage réponses Es'!R30)</f>
      </c>
      <c r="T32" s="18">
        <f>IF('Encodage réponses Es'!AJ30="","",'Encodage réponses Es'!AJ30)</f>
      </c>
      <c r="U32" s="18">
        <f>IF('Encodage réponses Es'!AO30="","",'Encodage réponses Es'!AO30)</f>
      </c>
      <c r="V32" s="18">
        <f>IF('Encodage réponses Es'!AP30="","",'Encodage réponses Es'!AP30)</f>
      </c>
      <c r="W32" s="18">
        <f>IF('Encodage réponses Es'!AS30="","",'Encodage réponses Es'!AS30)</f>
      </c>
      <c r="X32" s="18">
        <f>IF('Encodage réponses Es'!AT30="","",'Encodage réponses Es'!AT30)</f>
      </c>
      <c r="Y32" s="18">
        <f>IF('Encodage réponses Es'!AU30="","",'Encodage réponses Es'!AU30)</f>
      </c>
      <c r="Z32" s="18">
        <f>IF('Encodage réponses Es'!AV30="","",'Encodage réponses Es'!AV30)</f>
      </c>
      <c r="AA32" s="18">
        <f>IF('Encodage réponses Es'!BA30="","",'Encodage réponses Es'!BA30)</f>
      </c>
      <c r="AB32" s="18">
        <f>IF('Encodage réponses Es'!BB30="","",'Encodage réponses Es'!BB30)</f>
      </c>
      <c r="AC32" s="18">
        <f>IF('Encodage réponses Es'!BC30="","",'Encodage réponses Es'!BC30)</f>
      </c>
      <c r="AD32" s="97">
        <f>IF('Encodage réponses Es'!BD30="","",'Encodage réponses Es'!BD30)</f>
      </c>
      <c r="AE32" s="339">
        <f t="shared" si="0"/>
      </c>
      <c r="AF32" s="340"/>
      <c r="AG32" s="127">
        <f>IF('Encodage réponses Es'!F30="","",'Encodage réponses Es'!F30)</f>
      </c>
      <c r="AH32" s="349">
        <f t="shared" si="4"/>
      </c>
      <c r="AI32" s="350"/>
      <c r="AJ32" s="19">
        <f>IF('Encodage réponses Es'!E30="","",'Encodage réponses Es'!E30)</f>
      </c>
      <c r="AK32" s="19">
        <f>IF('Encodage réponses Es'!AQ30="","",'Encodage réponses Es'!AQ30)</f>
      </c>
      <c r="AL32" s="322">
        <f t="shared" si="5"/>
      </c>
      <c r="AM32" s="296"/>
      <c r="AN32" s="19">
        <f>IF('Encodage réponses Es'!K30="","",'Encodage réponses Es'!K30)</f>
      </c>
      <c r="AO32" s="19">
        <f>IF('Encodage réponses Es'!N30="","",'Encodage réponses Es'!N30)</f>
      </c>
      <c r="AP32" s="19">
        <f>IF('Encodage réponses Es'!W30="","",'Encodage réponses Es'!W30)</f>
      </c>
      <c r="AQ32" s="19">
        <f>IF('Encodage réponses Es'!Z30="","",'Encodage réponses Es'!Z30)</f>
      </c>
      <c r="AR32" s="19">
        <f>IF('Encodage réponses Es'!AI30="","",'Encodage réponses Es'!AI30)</f>
      </c>
      <c r="AS32" s="322">
        <f t="shared" si="6"/>
      </c>
      <c r="AT32" s="296"/>
      <c r="AU32" s="19">
        <f>IF('Encodage réponses Es'!L30="","",'Encodage réponses Es'!L30)</f>
      </c>
      <c r="AV32" s="19">
        <f>IF('Encodage réponses Es'!M30="","",'Encodage réponses Es'!M30)</f>
      </c>
      <c r="AW32" s="19">
        <f>IF('Encodage réponses Es'!Q30="","",'Encodage réponses Es'!Q30)</f>
      </c>
      <c r="AX32" s="19">
        <f>IF('Encodage réponses Es'!U30="","",'Encodage réponses Es'!U30)</f>
      </c>
      <c r="AY32" s="19">
        <f>IF('Encodage réponses Es'!AA30="","",'Encodage réponses Es'!AA30)</f>
      </c>
      <c r="AZ32" s="19">
        <f>IF('Encodage réponses Es'!AB30="","",'Encodage réponses Es'!AB30)</f>
      </c>
      <c r="BA32" s="19">
        <f>IF('Encodage réponses Es'!AC30="","",'Encodage réponses Es'!AC30)</f>
      </c>
      <c r="BB32" s="19">
        <f>IF('Encodage réponses Es'!AD30="","",'Encodage réponses Es'!AD30)</f>
      </c>
      <c r="BC32" s="19">
        <f>IF('Encodage réponses Es'!AM30="","",'Encodage réponses Es'!AM30)</f>
      </c>
      <c r="BD32" s="19">
        <f>IF('Encodage réponses Es'!AN30="","",'Encodage réponses Es'!AN30)</f>
      </c>
      <c r="BE32" s="19">
        <f>IF('Encodage réponses Es'!AQ30="","",'Encodage réponses Es'!AQ30)</f>
      </c>
      <c r="BF32" s="19">
        <f>IF('Encodage réponses Es'!AR30="","",'Encodage réponses Es'!AR30)</f>
      </c>
      <c r="BG32" s="19">
        <f>IF('Encodage réponses Es'!AW30="","",'Encodage réponses Es'!AW30)</f>
      </c>
      <c r="BH32" s="19">
        <f>IF('Encodage réponses Es'!AX30="","",'Encodage réponses Es'!AX30)</f>
      </c>
      <c r="BI32" s="19">
        <f>IF('Encodage réponses Es'!AY30="","",'Encodage réponses Es'!AY30)</f>
      </c>
      <c r="BJ32" s="19">
        <f>IF('Encodage réponses Es'!AZ30="","",'Encodage réponses Es'!AZ30)</f>
      </c>
      <c r="BK32" s="19">
        <f>IF('Encodage réponses Es'!BE30="","",'Encodage réponses Es'!BE30)</f>
      </c>
      <c r="BL32" s="19">
        <f>IF('Encodage réponses Es'!BF30="","",'Encodage réponses Es'!BF30)</f>
      </c>
      <c r="BM32" s="19">
        <f>IF('Encodage réponses Es'!BG30="","",'Encodage réponses Es'!BG30)</f>
      </c>
      <c r="BN32" s="19">
        <f>IF('Encodage réponses Es'!BH30="","",'Encodage réponses Es'!BH30)</f>
      </c>
      <c r="BO32" s="322">
        <f t="shared" si="7"/>
      </c>
      <c r="BP32" s="296"/>
      <c r="BQ32" s="17">
        <f>IF('Encodage réponses Es'!Y30="","",'Encodage réponses Es'!Y30)</f>
      </c>
      <c r="BR32" s="97">
        <f>IF('Encodage réponses Es'!AL30="","",'Encodage réponses Es'!AL30)</f>
      </c>
      <c r="BS32" s="322">
        <f t="shared" si="8"/>
      </c>
      <c r="BT32" s="296"/>
      <c r="BU32" s="17">
        <f>IF('Encodage réponses Es'!G30="","",'Encodage réponses Es'!G30)</f>
      </c>
      <c r="BV32" s="18">
        <f>IF('Encodage réponses Es'!H30="","",'Encodage réponses Es'!H30)</f>
      </c>
      <c r="BW32" s="18">
        <f>IF('Encodage réponses Es'!I30="","",'Encodage réponses Es'!I30)</f>
      </c>
      <c r="BX32" s="97">
        <f>IF('Encodage réponses Es'!J30="","",'Encodage réponses Es'!J30)</f>
      </c>
      <c r="BY32" s="339">
        <f t="shared" si="9"/>
      </c>
      <c r="BZ32" s="340"/>
      <c r="CA32" s="17">
        <f>IF('Encodage réponses Es'!S30="","",'Encodage réponses Es'!S30)</f>
      </c>
      <c r="CB32" s="18">
        <f>IF('Encodage réponses Es'!V30="","",'Encodage réponses Es'!V30)</f>
      </c>
      <c r="CC32" s="18">
        <f>IF('Encodage réponses Es'!AE30="","",'Encodage réponses Es'!AE30)</f>
      </c>
      <c r="CD32" s="97">
        <f>IF('Encodage réponses Es'!AF30="","",'Encodage réponses Es'!AF30)</f>
      </c>
      <c r="CE32" s="322">
        <f t="shared" si="10"/>
      </c>
      <c r="CF32" s="296"/>
    </row>
    <row r="33" spans="1:84" ht="11.25" customHeight="1">
      <c r="A33" s="316"/>
      <c r="B33" s="317"/>
      <c r="C33" s="111">
        <f>IF('Encodage réponses Es'!C31="","",'Encodage réponses Es'!C31)</f>
        <v>29</v>
      </c>
      <c r="D33" s="112"/>
      <c r="E33" s="112"/>
      <c r="F33" s="205">
        <f t="shared" si="1"/>
      </c>
      <c r="G33" s="216">
        <f t="shared" si="2"/>
      </c>
      <c r="H33" s="133"/>
      <c r="I33" s="134"/>
      <c r="J33" s="107"/>
      <c r="K33" s="17">
        <f>IF('Encodage réponses Es'!O31="","",'Encodage réponses Es'!O31)</f>
      </c>
      <c r="L33" s="18">
        <f>IF('Encodage réponses Es'!P31="","",'Encodage réponses Es'!P31)</f>
      </c>
      <c r="M33" s="18">
        <f>IF('Encodage réponses Es'!T31="","",'Encodage réponses Es'!T31)</f>
      </c>
      <c r="N33" s="18">
        <f>IF('Encodage réponses Es'!AG31="","",'Encodage réponses Es'!AG31)</f>
      </c>
      <c r="O33" s="18">
        <f>IF('Encodage réponses Es'!AH31="","",'Encodage réponses Es'!AH31)</f>
      </c>
      <c r="P33" s="97">
        <f>IF('Encodage réponses Es'!AK31="","",'Encodage réponses Es'!AK31)</f>
      </c>
      <c r="Q33" s="339">
        <f t="shared" si="3"/>
      </c>
      <c r="R33" s="340"/>
      <c r="S33" s="17">
        <f>IF('Encodage réponses Es'!R31="","",'Encodage réponses Es'!R31)</f>
      </c>
      <c r="T33" s="18">
        <f>IF('Encodage réponses Es'!AJ31="","",'Encodage réponses Es'!AJ31)</f>
      </c>
      <c r="U33" s="18">
        <f>IF('Encodage réponses Es'!AO31="","",'Encodage réponses Es'!AO31)</f>
      </c>
      <c r="V33" s="18">
        <f>IF('Encodage réponses Es'!AP31="","",'Encodage réponses Es'!AP31)</f>
      </c>
      <c r="W33" s="18">
        <f>IF('Encodage réponses Es'!AS31="","",'Encodage réponses Es'!AS31)</f>
      </c>
      <c r="X33" s="18">
        <f>IF('Encodage réponses Es'!AT31="","",'Encodage réponses Es'!AT31)</f>
      </c>
      <c r="Y33" s="18">
        <f>IF('Encodage réponses Es'!AU31="","",'Encodage réponses Es'!AU31)</f>
      </c>
      <c r="Z33" s="18">
        <f>IF('Encodage réponses Es'!AV31="","",'Encodage réponses Es'!AV31)</f>
      </c>
      <c r="AA33" s="18">
        <f>IF('Encodage réponses Es'!BA31="","",'Encodage réponses Es'!BA31)</f>
      </c>
      <c r="AB33" s="18">
        <f>IF('Encodage réponses Es'!BB31="","",'Encodage réponses Es'!BB31)</f>
      </c>
      <c r="AC33" s="18">
        <f>IF('Encodage réponses Es'!BC31="","",'Encodage réponses Es'!BC31)</f>
      </c>
      <c r="AD33" s="97">
        <f>IF('Encodage réponses Es'!BD31="","",'Encodage réponses Es'!BD31)</f>
      </c>
      <c r="AE33" s="339">
        <f t="shared" si="0"/>
      </c>
      <c r="AF33" s="340"/>
      <c r="AG33" s="127">
        <f>IF('Encodage réponses Es'!F31="","",'Encodage réponses Es'!F31)</f>
      </c>
      <c r="AH33" s="349">
        <f t="shared" si="4"/>
      </c>
      <c r="AI33" s="350"/>
      <c r="AJ33" s="19">
        <f>IF('Encodage réponses Es'!E31="","",'Encodage réponses Es'!E31)</f>
      </c>
      <c r="AK33" s="19">
        <f>IF('Encodage réponses Es'!AQ31="","",'Encodage réponses Es'!AQ31)</f>
      </c>
      <c r="AL33" s="322">
        <f t="shared" si="5"/>
      </c>
      <c r="AM33" s="296"/>
      <c r="AN33" s="19">
        <f>IF('Encodage réponses Es'!K31="","",'Encodage réponses Es'!K31)</f>
      </c>
      <c r="AO33" s="19">
        <f>IF('Encodage réponses Es'!N31="","",'Encodage réponses Es'!N31)</f>
      </c>
      <c r="AP33" s="19">
        <f>IF('Encodage réponses Es'!W31="","",'Encodage réponses Es'!W31)</f>
      </c>
      <c r="AQ33" s="19">
        <f>IF('Encodage réponses Es'!Z31="","",'Encodage réponses Es'!Z31)</f>
      </c>
      <c r="AR33" s="19">
        <f>IF('Encodage réponses Es'!AI31="","",'Encodage réponses Es'!AI31)</f>
      </c>
      <c r="AS33" s="322">
        <f t="shared" si="6"/>
      </c>
      <c r="AT33" s="296"/>
      <c r="AU33" s="19">
        <f>IF('Encodage réponses Es'!L31="","",'Encodage réponses Es'!L31)</f>
      </c>
      <c r="AV33" s="19">
        <f>IF('Encodage réponses Es'!M31="","",'Encodage réponses Es'!M31)</f>
      </c>
      <c r="AW33" s="19">
        <f>IF('Encodage réponses Es'!Q31="","",'Encodage réponses Es'!Q31)</f>
      </c>
      <c r="AX33" s="19">
        <f>IF('Encodage réponses Es'!U31="","",'Encodage réponses Es'!U31)</f>
      </c>
      <c r="AY33" s="19">
        <f>IF('Encodage réponses Es'!AA31="","",'Encodage réponses Es'!AA31)</f>
      </c>
      <c r="AZ33" s="19">
        <f>IF('Encodage réponses Es'!AB31="","",'Encodage réponses Es'!AB31)</f>
      </c>
      <c r="BA33" s="19">
        <f>IF('Encodage réponses Es'!AC31="","",'Encodage réponses Es'!AC31)</f>
      </c>
      <c r="BB33" s="19">
        <f>IF('Encodage réponses Es'!AD31="","",'Encodage réponses Es'!AD31)</f>
      </c>
      <c r="BC33" s="19">
        <f>IF('Encodage réponses Es'!AM31="","",'Encodage réponses Es'!AM31)</f>
      </c>
      <c r="BD33" s="19">
        <f>IF('Encodage réponses Es'!AN31="","",'Encodage réponses Es'!AN31)</f>
      </c>
      <c r="BE33" s="19">
        <f>IF('Encodage réponses Es'!AQ31="","",'Encodage réponses Es'!AQ31)</f>
      </c>
      <c r="BF33" s="19">
        <f>IF('Encodage réponses Es'!AR31="","",'Encodage réponses Es'!AR31)</f>
      </c>
      <c r="BG33" s="19">
        <f>IF('Encodage réponses Es'!AW31="","",'Encodage réponses Es'!AW31)</f>
      </c>
      <c r="BH33" s="19">
        <f>IF('Encodage réponses Es'!AX31="","",'Encodage réponses Es'!AX31)</f>
      </c>
      <c r="BI33" s="19">
        <f>IF('Encodage réponses Es'!AY31="","",'Encodage réponses Es'!AY31)</f>
      </c>
      <c r="BJ33" s="19">
        <f>IF('Encodage réponses Es'!AZ31="","",'Encodage réponses Es'!AZ31)</f>
      </c>
      <c r="BK33" s="19">
        <f>IF('Encodage réponses Es'!BE31="","",'Encodage réponses Es'!BE31)</f>
      </c>
      <c r="BL33" s="19">
        <f>IF('Encodage réponses Es'!BF31="","",'Encodage réponses Es'!BF31)</f>
      </c>
      <c r="BM33" s="19">
        <f>IF('Encodage réponses Es'!BG31="","",'Encodage réponses Es'!BG31)</f>
      </c>
      <c r="BN33" s="19">
        <f>IF('Encodage réponses Es'!BH31="","",'Encodage réponses Es'!BH31)</f>
      </c>
      <c r="BO33" s="322">
        <f t="shared" si="7"/>
      </c>
      <c r="BP33" s="296"/>
      <c r="BQ33" s="17">
        <f>IF('Encodage réponses Es'!Y31="","",'Encodage réponses Es'!Y31)</f>
      </c>
      <c r="BR33" s="97">
        <f>IF('Encodage réponses Es'!AL31="","",'Encodage réponses Es'!AL31)</f>
      </c>
      <c r="BS33" s="322">
        <f t="shared" si="8"/>
      </c>
      <c r="BT33" s="296"/>
      <c r="BU33" s="17">
        <f>IF('Encodage réponses Es'!G31="","",'Encodage réponses Es'!G31)</f>
      </c>
      <c r="BV33" s="18">
        <f>IF('Encodage réponses Es'!H31="","",'Encodage réponses Es'!H31)</f>
      </c>
      <c r="BW33" s="18">
        <f>IF('Encodage réponses Es'!I31="","",'Encodage réponses Es'!I31)</f>
      </c>
      <c r="BX33" s="97">
        <f>IF('Encodage réponses Es'!J31="","",'Encodage réponses Es'!J31)</f>
      </c>
      <c r="BY33" s="339">
        <f t="shared" si="9"/>
      </c>
      <c r="BZ33" s="340"/>
      <c r="CA33" s="17">
        <f>IF('Encodage réponses Es'!S31="","",'Encodage réponses Es'!S31)</f>
      </c>
      <c r="CB33" s="18">
        <f>IF('Encodage réponses Es'!V31="","",'Encodage réponses Es'!V31)</f>
      </c>
      <c r="CC33" s="18">
        <f>IF('Encodage réponses Es'!AE31="","",'Encodage réponses Es'!AE31)</f>
      </c>
      <c r="CD33" s="97">
        <f>IF('Encodage réponses Es'!AF31="","",'Encodage réponses Es'!AF31)</f>
      </c>
      <c r="CE33" s="322">
        <f t="shared" si="10"/>
      </c>
      <c r="CF33" s="296"/>
    </row>
    <row r="34" spans="1:84" ht="11.25" customHeight="1">
      <c r="A34" s="316"/>
      <c r="B34" s="317"/>
      <c r="C34" s="111">
        <f>IF('Encodage réponses Es'!C32="","",'Encodage réponses Es'!C32)</f>
        <v>30</v>
      </c>
      <c r="D34" s="112"/>
      <c r="E34" s="112"/>
      <c r="F34" s="205">
        <f t="shared" si="1"/>
      </c>
      <c r="G34" s="216">
        <f t="shared" si="2"/>
      </c>
      <c r="H34" s="133"/>
      <c r="I34" s="134"/>
      <c r="J34" s="107"/>
      <c r="K34" s="17">
        <f>IF('Encodage réponses Es'!O32="","",'Encodage réponses Es'!O32)</f>
      </c>
      <c r="L34" s="18">
        <f>IF('Encodage réponses Es'!P32="","",'Encodage réponses Es'!P32)</f>
      </c>
      <c r="M34" s="18">
        <f>IF('Encodage réponses Es'!T32="","",'Encodage réponses Es'!T32)</f>
      </c>
      <c r="N34" s="18">
        <f>IF('Encodage réponses Es'!AG32="","",'Encodage réponses Es'!AG32)</f>
      </c>
      <c r="O34" s="18">
        <f>IF('Encodage réponses Es'!AH32="","",'Encodage réponses Es'!AH32)</f>
      </c>
      <c r="P34" s="97">
        <f>IF('Encodage réponses Es'!AK32="","",'Encodage réponses Es'!AK32)</f>
      </c>
      <c r="Q34" s="339">
        <f t="shared" si="3"/>
      </c>
      <c r="R34" s="340"/>
      <c r="S34" s="17">
        <f>IF('Encodage réponses Es'!R32="","",'Encodage réponses Es'!R32)</f>
      </c>
      <c r="T34" s="18">
        <f>IF('Encodage réponses Es'!AJ32="","",'Encodage réponses Es'!AJ32)</f>
      </c>
      <c r="U34" s="18">
        <f>IF('Encodage réponses Es'!AO32="","",'Encodage réponses Es'!AO32)</f>
      </c>
      <c r="V34" s="18">
        <f>IF('Encodage réponses Es'!AP32="","",'Encodage réponses Es'!AP32)</f>
      </c>
      <c r="W34" s="18">
        <f>IF('Encodage réponses Es'!AS32="","",'Encodage réponses Es'!AS32)</f>
      </c>
      <c r="X34" s="18">
        <f>IF('Encodage réponses Es'!AT32="","",'Encodage réponses Es'!AT32)</f>
      </c>
      <c r="Y34" s="18">
        <f>IF('Encodage réponses Es'!AU32="","",'Encodage réponses Es'!AU32)</f>
      </c>
      <c r="Z34" s="18">
        <f>IF('Encodage réponses Es'!AV32="","",'Encodage réponses Es'!AV32)</f>
      </c>
      <c r="AA34" s="18">
        <f>IF('Encodage réponses Es'!BA32="","",'Encodage réponses Es'!BA32)</f>
      </c>
      <c r="AB34" s="18">
        <f>IF('Encodage réponses Es'!BB32="","",'Encodage réponses Es'!BB32)</f>
      </c>
      <c r="AC34" s="18">
        <f>IF('Encodage réponses Es'!BC32="","",'Encodage réponses Es'!BC32)</f>
      </c>
      <c r="AD34" s="97">
        <f>IF('Encodage réponses Es'!BD32="","",'Encodage réponses Es'!BD32)</f>
      </c>
      <c r="AE34" s="339">
        <f t="shared" si="0"/>
      </c>
      <c r="AF34" s="340"/>
      <c r="AG34" s="127">
        <f>IF('Encodage réponses Es'!F32="","",'Encodage réponses Es'!F32)</f>
      </c>
      <c r="AH34" s="349">
        <f t="shared" si="4"/>
      </c>
      <c r="AI34" s="350"/>
      <c r="AJ34" s="19">
        <f>IF('Encodage réponses Es'!E32="","",'Encodage réponses Es'!E32)</f>
      </c>
      <c r="AK34" s="19">
        <f>IF('Encodage réponses Es'!AQ32="","",'Encodage réponses Es'!AQ32)</f>
      </c>
      <c r="AL34" s="322">
        <f t="shared" si="5"/>
      </c>
      <c r="AM34" s="296"/>
      <c r="AN34" s="19">
        <f>IF('Encodage réponses Es'!K32="","",'Encodage réponses Es'!K32)</f>
      </c>
      <c r="AO34" s="19">
        <f>IF('Encodage réponses Es'!N32="","",'Encodage réponses Es'!N32)</f>
      </c>
      <c r="AP34" s="19">
        <f>IF('Encodage réponses Es'!W32="","",'Encodage réponses Es'!W32)</f>
      </c>
      <c r="AQ34" s="19">
        <f>IF('Encodage réponses Es'!Z32="","",'Encodage réponses Es'!Z32)</f>
      </c>
      <c r="AR34" s="19">
        <f>IF('Encodage réponses Es'!AI32="","",'Encodage réponses Es'!AI32)</f>
      </c>
      <c r="AS34" s="322">
        <f t="shared" si="6"/>
      </c>
      <c r="AT34" s="296"/>
      <c r="AU34" s="19">
        <f>IF('Encodage réponses Es'!L32="","",'Encodage réponses Es'!L32)</f>
      </c>
      <c r="AV34" s="19">
        <f>IF('Encodage réponses Es'!M32="","",'Encodage réponses Es'!M32)</f>
      </c>
      <c r="AW34" s="19">
        <f>IF('Encodage réponses Es'!Q32="","",'Encodage réponses Es'!Q32)</f>
      </c>
      <c r="AX34" s="19">
        <f>IF('Encodage réponses Es'!U32="","",'Encodage réponses Es'!U32)</f>
      </c>
      <c r="AY34" s="19">
        <f>IF('Encodage réponses Es'!AA32="","",'Encodage réponses Es'!AA32)</f>
      </c>
      <c r="AZ34" s="19">
        <f>IF('Encodage réponses Es'!AB32="","",'Encodage réponses Es'!AB32)</f>
      </c>
      <c r="BA34" s="19">
        <f>IF('Encodage réponses Es'!AC32="","",'Encodage réponses Es'!AC32)</f>
      </c>
      <c r="BB34" s="19">
        <f>IF('Encodage réponses Es'!AD32="","",'Encodage réponses Es'!AD32)</f>
      </c>
      <c r="BC34" s="19">
        <f>IF('Encodage réponses Es'!AM32="","",'Encodage réponses Es'!AM32)</f>
      </c>
      <c r="BD34" s="19">
        <f>IF('Encodage réponses Es'!AN32="","",'Encodage réponses Es'!AN32)</f>
      </c>
      <c r="BE34" s="19">
        <f>IF('Encodage réponses Es'!AQ32="","",'Encodage réponses Es'!AQ32)</f>
      </c>
      <c r="BF34" s="19">
        <f>IF('Encodage réponses Es'!AR32="","",'Encodage réponses Es'!AR32)</f>
      </c>
      <c r="BG34" s="19">
        <f>IF('Encodage réponses Es'!AW32="","",'Encodage réponses Es'!AW32)</f>
      </c>
      <c r="BH34" s="19">
        <f>IF('Encodage réponses Es'!AX32="","",'Encodage réponses Es'!AX32)</f>
      </c>
      <c r="BI34" s="19">
        <f>IF('Encodage réponses Es'!AY32="","",'Encodage réponses Es'!AY32)</f>
      </c>
      <c r="BJ34" s="19">
        <f>IF('Encodage réponses Es'!AZ32="","",'Encodage réponses Es'!AZ32)</f>
      </c>
      <c r="BK34" s="19">
        <f>IF('Encodage réponses Es'!BE32="","",'Encodage réponses Es'!BE32)</f>
      </c>
      <c r="BL34" s="19">
        <f>IF('Encodage réponses Es'!BF32="","",'Encodage réponses Es'!BF32)</f>
      </c>
      <c r="BM34" s="19">
        <f>IF('Encodage réponses Es'!BG32="","",'Encodage réponses Es'!BG32)</f>
      </c>
      <c r="BN34" s="19">
        <f>IF('Encodage réponses Es'!BH32="","",'Encodage réponses Es'!BH32)</f>
      </c>
      <c r="BO34" s="322">
        <f t="shared" si="7"/>
      </c>
      <c r="BP34" s="296"/>
      <c r="BQ34" s="17">
        <f>IF('Encodage réponses Es'!Y32="","",'Encodage réponses Es'!Y32)</f>
      </c>
      <c r="BR34" s="97">
        <f>IF('Encodage réponses Es'!AL32="","",'Encodage réponses Es'!AL32)</f>
      </c>
      <c r="BS34" s="322">
        <f t="shared" si="8"/>
      </c>
      <c r="BT34" s="296"/>
      <c r="BU34" s="17">
        <f>IF('Encodage réponses Es'!G32="","",'Encodage réponses Es'!G32)</f>
      </c>
      <c r="BV34" s="18">
        <f>IF('Encodage réponses Es'!H32="","",'Encodage réponses Es'!H32)</f>
      </c>
      <c r="BW34" s="18">
        <f>IF('Encodage réponses Es'!I32="","",'Encodage réponses Es'!I32)</f>
      </c>
      <c r="BX34" s="97">
        <f>IF('Encodage réponses Es'!J32="","",'Encodage réponses Es'!J32)</f>
      </c>
      <c r="BY34" s="339">
        <f t="shared" si="9"/>
      </c>
      <c r="BZ34" s="340"/>
      <c r="CA34" s="17">
        <f>IF('Encodage réponses Es'!S32="","",'Encodage réponses Es'!S32)</f>
      </c>
      <c r="CB34" s="18">
        <f>IF('Encodage réponses Es'!V32="","",'Encodage réponses Es'!V32)</f>
      </c>
      <c r="CC34" s="18">
        <f>IF('Encodage réponses Es'!AE32="","",'Encodage réponses Es'!AE32)</f>
      </c>
      <c r="CD34" s="97">
        <f>IF('Encodage réponses Es'!AF32="","",'Encodage réponses Es'!AF32)</f>
      </c>
      <c r="CE34" s="322">
        <f t="shared" si="10"/>
      </c>
      <c r="CF34" s="296"/>
    </row>
    <row r="35" spans="1:84" ht="11.25" customHeight="1">
      <c r="A35" s="316"/>
      <c r="B35" s="317"/>
      <c r="C35" s="111">
        <f>IF('Encodage réponses Es'!C33="","",'Encodage réponses Es'!C33)</f>
        <v>31</v>
      </c>
      <c r="D35" s="112"/>
      <c r="E35" s="112"/>
      <c r="F35" s="205">
        <f t="shared" si="1"/>
      </c>
      <c r="G35" s="216">
        <f t="shared" si="2"/>
      </c>
      <c r="H35" s="133"/>
      <c r="I35" s="134"/>
      <c r="J35" s="107"/>
      <c r="K35" s="17">
        <f>IF('Encodage réponses Es'!O33="","",'Encodage réponses Es'!O33)</f>
      </c>
      <c r="L35" s="18">
        <f>IF('Encodage réponses Es'!P33="","",'Encodage réponses Es'!P33)</f>
      </c>
      <c r="M35" s="18">
        <f>IF('Encodage réponses Es'!T33="","",'Encodage réponses Es'!T33)</f>
      </c>
      <c r="N35" s="18">
        <f>IF('Encodage réponses Es'!AG33="","",'Encodage réponses Es'!AG33)</f>
      </c>
      <c r="O35" s="18">
        <f>IF('Encodage réponses Es'!AH33="","",'Encodage réponses Es'!AH33)</f>
      </c>
      <c r="P35" s="97">
        <f>IF('Encodage réponses Es'!AK33="","",'Encodage réponses Es'!AK33)</f>
      </c>
      <c r="Q35" s="339">
        <f t="shared" si="3"/>
      </c>
      <c r="R35" s="340"/>
      <c r="S35" s="17">
        <f>IF('Encodage réponses Es'!R33="","",'Encodage réponses Es'!R33)</f>
      </c>
      <c r="T35" s="18">
        <f>IF('Encodage réponses Es'!AJ33="","",'Encodage réponses Es'!AJ33)</f>
      </c>
      <c r="U35" s="18">
        <f>IF('Encodage réponses Es'!AO33="","",'Encodage réponses Es'!AO33)</f>
      </c>
      <c r="V35" s="18">
        <f>IF('Encodage réponses Es'!AP33="","",'Encodage réponses Es'!AP33)</f>
      </c>
      <c r="W35" s="18">
        <f>IF('Encodage réponses Es'!AS33="","",'Encodage réponses Es'!AS33)</f>
      </c>
      <c r="X35" s="18">
        <f>IF('Encodage réponses Es'!AT33="","",'Encodage réponses Es'!AT33)</f>
      </c>
      <c r="Y35" s="18">
        <f>IF('Encodage réponses Es'!AU33="","",'Encodage réponses Es'!AU33)</f>
      </c>
      <c r="Z35" s="18">
        <f>IF('Encodage réponses Es'!AV33="","",'Encodage réponses Es'!AV33)</f>
      </c>
      <c r="AA35" s="18">
        <f>IF('Encodage réponses Es'!BA33="","",'Encodage réponses Es'!BA33)</f>
      </c>
      <c r="AB35" s="18">
        <f>IF('Encodage réponses Es'!BB33="","",'Encodage réponses Es'!BB33)</f>
      </c>
      <c r="AC35" s="18">
        <f>IF('Encodage réponses Es'!BC33="","",'Encodage réponses Es'!BC33)</f>
      </c>
      <c r="AD35" s="97">
        <f>IF('Encodage réponses Es'!BD33="","",'Encodage réponses Es'!BD33)</f>
      </c>
      <c r="AE35" s="339">
        <f t="shared" si="0"/>
      </c>
      <c r="AF35" s="340"/>
      <c r="AG35" s="127">
        <f>IF('Encodage réponses Es'!F33="","",'Encodage réponses Es'!F33)</f>
      </c>
      <c r="AH35" s="349">
        <f t="shared" si="4"/>
      </c>
      <c r="AI35" s="350"/>
      <c r="AJ35" s="19">
        <f>IF('Encodage réponses Es'!E33="","",'Encodage réponses Es'!E33)</f>
      </c>
      <c r="AK35" s="19">
        <f>IF('Encodage réponses Es'!AQ33="","",'Encodage réponses Es'!AQ33)</f>
      </c>
      <c r="AL35" s="322">
        <f t="shared" si="5"/>
      </c>
      <c r="AM35" s="296"/>
      <c r="AN35" s="19">
        <f>IF('Encodage réponses Es'!K33="","",'Encodage réponses Es'!K33)</f>
      </c>
      <c r="AO35" s="19">
        <f>IF('Encodage réponses Es'!N33="","",'Encodage réponses Es'!N33)</f>
      </c>
      <c r="AP35" s="19">
        <f>IF('Encodage réponses Es'!W33="","",'Encodage réponses Es'!W33)</f>
      </c>
      <c r="AQ35" s="19">
        <f>IF('Encodage réponses Es'!Z33="","",'Encodage réponses Es'!Z33)</f>
      </c>
      <c r="AR35" s="19">
        <f>IF('Encodage réponses Es'!AI33="","",'Encodage réponses Es'!AI33)</f>
      </c>
      <c r="AS35" s="322">
        <f t="shared" si="6"/>
      </c>
      <c r="AT35" s="296"/>
      <c r="AU35" s="19">
        <f>IF('Encodage réponses Es'!L33="","",'Encodage réponses Es'!L33)</f>
      </c>
      <c r="AV35" s="19">
        <f>IF('Encodage réponses Es'!M33="","",'Encodage réponses Es'!M33)</f>
      </c>
      <c r="AW35" s="19">
        <f>IF('Encodage réponses Es'!Q33="","",'Encodage réponses Es'!Q33)</f>
      </c>
      <c r="AX35" s="19">
        <f>IF('Encodage réponses Es'!U33="","",'Encodage réponses Es'!U33)</f>
      </c>
      <c r="AY35" s="19">
        <f>IF('Encodage réponses Es'!AA33="","",'Encodage réponses Es'!AA33)</f>
      </c>
      <c r="AZ35" s="19">
        <f>IF('Encodage réponses Es'!AB33="","",'Encodage réponses Es'!AB33)</f>
      </c>
      <c r="BA35" s="19">
        <f>IF('Encodage réponses Es'!AC33="","",'Encodage réponses Es'!AC33)</f>
      </c>
      <c r="BB35" s="19">
        <f>IF('Encodage réponses Es'!AD33="","",'Encodage réponses Es'!AD33)</f>
      </c>
      <c r="BC35" s="19">
        <f>IF('Encodage réponses Es'!AM33="","",'Encodage réponses Es'!AM33)</f>
      </c>
      <c r="BD35" s="19">
        <f>IF('Encodage réponses Es'!AN33="","",'Encodage réponses Es'!AN33)</f>
      </c>
      <c r="BE35" s="19">
        <f>IF('Encodage réponses Es'!AQ33="","",'Encodage réponses Es'!AQ33)</f>
      </c>
      <c r="BF35" s="19">
        <f>IF('Encodage réponses Es'!AR33="","",'Encodage réponses Es'!AR33)</f>
      </c>
      <c r="BG35" s="19">
        <f>IF('Encodage réponses Es'!AW33="","",'Encodage réponses Es'!AW33)</f>
      </c>
      <c r="BH35" s="19">
        <f>IF('Encodage réponses Es'!AX33="","",'Encodage réponses Es'!AX33)</f>
      </c>
      <c r="BI35" s="19">
        <f>IF('Encodage réponses Es'!AY33="","",'Encodage réponses Es'!AY33)</f>
      </c>
      <c r="BJ35" s="19">
        <f>IF('Encodage réponses Es'!AZ33="","",'Encodage réponses Es'!AZ33)</f>
      </c>
      <c r="BK35" s="19">
        <f>IF('Encodage réponses Es'!BE33="","",'Encodage réponses Es'!BE33)</f>
      </c>
      <c r="BL35" s="19">
        <f>IF('Encodage réponses Es'!BF33="","",'Encodage réponses Es'!BF33)</f>
      </c>
      <c r="BM35" s="19">
        <f>IF('Encodage réponses Es'!BG33="","",'Encodage réponses Es'!BG33)</f>
      </c>
      <c r="BN35" s="19">
        <f>IF('Encodage réponses Es'!BH33="","",'Encodage réponses Es'!BH33)</f>
      </c>
      <c r="BO35" s="322">
        <f t="shared" si="7"/>
      </c>
      <c r="BP35" s="296"/>
      <c r="BQ35" s="17">
        <f>IF('Encodage réponses Es'!Y33="","",'Encodage réponses Es'!Y33)</f>
      </c>
      <c r="BR35" s="97">
        <f>IF('Encodage réponses Es'!AL33="","",'Encodage réponses Es'!AL33)</f>
      </c>
      <c r="BS35" s="322">
        <f t="shared" si="8"/>
      </c>
      <c r="BT35" s="296"/>
      <c r="BU35" s="17">
        <f>IF('Encodage réponses Es'!G33="","",'Encodage réponses Es'!G33)</f>
      </c>
      <c r="BV35" s="18">
        <f>IF('Encodage réponses Es'!H33="","",'Encodage réponses Es'!H33)</f>
      </c>
      <c r="BW35" s="18">
        <f>IF('Encodage réponses Es'!I33="","",'Encodage réponses Es'!I33)</f>
      </c>
      <c r="BX35" s="97">
        <f>IF('Encodage réponses Es'!J33="","",'Encodage réponses Es'!J33)</f>
      </c>
      <c r="BY35" s="339">
        <f t="shared" si="9"/>
      </c>
      <c r="BZ35" s="340"/>
      <c r="CA35" s="17">
        <f>IF('Encodage réponses Es'!S33="","",'Encodage réponses Es'!S33)</f>
      </c>
      <c r="CB35" s="18">
        <f>IF('Encodage réponses Es'!V33="","",'Encodage réponses Es'!V33)</f>
      </c>
      <c r="CC35" s="18">
        <f>IF('Encodage réponses Es'!AE33="","",'Encodage réponses Es'!AE33)</f>
      </c>
      <c r="CD35" s="97">
        <f>IF('Encodage réponses Es'!AF33="","",'Encodage réponses Es'!AF33)</f>
      </c>
      <c r="CE35" s="322">
        <f t="shared" si="10"/>
      </c>
      <c r="CF35" s="296"/>
    </row>
    <row r="36" spans="1:84" ht="11.25" customHeight="1">
      <c r="A36" s="316"/>
      <c r="B36" s="317"/>
      <c r="C36" s="111">
        <f>IF('Encodage réponses Es'!C34="","",'Encodage réponses Es'!C34)</f>
        <v>32</v>
      </c>
      <c r="D36" s="133"/>
      <c r="E36" s="134"/>
      <c r="F36" s="205">
        <f t="shared" si="1"/>
      </c>
      <c r="G36" s="216">
        <f t="shared" si="2"/>
      </c>
      <c r="H36" s="133"/>
      <c r="I36" s="134"/>
      <c r="J36" s="107"/>
      <c r="K36" s="17">
        <f>IF('Encodage réponses Es'!O34="","",'Encodage réponses Es'!O34)</f>
      </c>
      <c r="L36" s="18">
        <f>IF('Encodage réponses Es'!P34="","",'Encodage réponses Es'!P34)</f>
      </c>
      <c r="M36" s="18">
        <f>IF('Encodage réponses Es'!T34="","",'Encodage réponses Es'!T34)</f>
      </c>
      <c r="N36" s="18">
        <f>IF('Encodage réponses Es'!AG34="","",'Encodage réponses Es'!AG34)</f>
      </c>
      <c r="O36" s="18">
        <f>IF('Encodage réponses Es'!AH34="","",'Encodage réponses Es'!AH34)</f>
      </c>
      <c r="P36" s="97">
        <f>IF('Encodage réponses Es'!AK34="","",'Encodage réponses Es'!AK34)</f>
      </c>
      <c r="Q36" s="339">
        <f t="shared" si="3"/>
      </c>
      <c r="R36" s="340"/>
      <c r="S36" s="17">
        <f>IF('Encodage réponses Es'!R34="","",'Encodage réponses Es'!R34)</f>
      </c>
      <c r="T36" s="18">
        <f>IF('Encodage réponses Es'!AJ34="","",'Encodage réponses Es'!AJ34)</f>
      </c>
      <c r="U36" s="18">
        <f>IF('Encodage réponses Es'!AO34="","",'Encodage réponses Es'!AO34)</f>
      </c>
      <c r="V36" s="18">
        <f>IF('Encodage réponses Es'!AP34="","",'Encodage réponses Es'!AP34)</f>
      </c>
      <c r="W36" s="18">
        <f>IF('Encodage réponses Es'!AS34="","",'Encodage réponses Es'!AS34)</f>
      </c>
      <c r="X36" s="18">
        <f>IF('Encodage réponses Es'!AT34="","",'Encodage réponses Es'!AT34)</f>
      </c>
      <c r="Y36" s="18">
        <f>IF('Encodage réponses Es'!AU34="","",'Encodage réponses Es'!AU34)</f>
      </c>
      <c r="Z36" s="18">
        <f>IF('Encodage réponses Es'!AV34="","",'Encodage réponses Es'!AV34)</f>
      </c>
      <c r="AA36" s="18">
        <f>IF('Encodage réponses Es'!BA34="","",'Encodage réponses Es'!BA34)</f>
      </c>
      <c r="AB36" s="18">
        <f>IF('Encodage réponses Es'!BB34="","",'Encodage réponses Es'!BB34)</f>
      </c>
      <c r="AC36" s="18">
        <f>IF('Encodage réponses Es'!BC34="","",'Encodage réponses Es'!BC34)</f>
      </c>
      <c r="AD36" s="97">
        <f>IF('Encodage réponses Es'!BD34="","",'Encodage réponses Es'!BD34)</f>
      </c>
      <c r="AE36" s="339">
        <f t="shared" si="0"/>
      </c>
      <c r="AF36" s="340"/>
      <c r="AG36" s="127">
        <f>IF('Encodage réponses Es'!F34="","",'Encodage réponses Es'!F34)</f>
      </c>
      <c r="AH36" s="349">
        <f t="shared" si="4"/>
      </c>
      <c r="AI36" s="350"/>
      <c r="AJ36" s="19">
        <f>IF('Encodage réponses Es'!E34="","",'Encodage réponses Es'!E34)</f>
      </c>
      <c r="AK36" s="19">
        <f>IF('Encodage réponses Es'!AQ34="","",'Encodage réponses Es'!AQ34)</f>
      </c>
      <c r="AL36" s="322">
        <f t="shared" si="5"/>
      </c>
      <c r="AM36" s="296"/>
      <c r="AN36" s="19">
        <f>IF('Encodage réponses Es'!K34="","",'Encodage réponses Es'!K34)</f>
      </c>
      <c r="AO36" s="19">
        <f>IF('Encodage réponses Es'!N34="","",'Encodage réponses Es'!N34)</f>
      </c>
      <c r="AP36" s="19">
        <f>IF('Encodage réponses Es'!W34="","",'Encodage réponses Es'!W34)</f>
      </c>
      <c r="AQ36" s="19">
        <f>IF('Encodage réponses Es'!Z34="","",'Encodage réponses Es'!Z34)</f>
      </c>
      <c r="AR36" s="19">
        <f>IF('Encodage réponses Es'!AI34="","",'Encodage réponses Es'!AI34)</f>
      </c>
      <c r="AS36" s="322">
        <f t="shared" si="6"/>
      </c>
      <c r="AT36" s="296"/>
      <c r="AU36" s="19">
        <f>IF('Encodage réponses Es'!L34="","",'Encodage réponses Es'!L34)</f>
      </c>
      <c r="AV36" s="19">
        <f>IF('Encodage réponses Es'!M34="","",'Encodage réponses Es'!M34)</f>
      </c>
      <c r="AW36" s="19">
        <f>IF('Encodage réponses Es'!Q34="","",'Encodage réponses Es'!Q34)</f>
      </c>
      <c r="AX36" s="19">
        <f>IF('Encodage réponses Es'!U34="","",'Encodage réponses Es'!U34)</f>
      </c>
      <c r="AY36" s="19">
        <f>IF('Encodage réponses Es'!AA34="","",'Encodage réponses Es'!AA34)</f>
      </c>
      <c r="AZ36" s="19">
        <f>IF('Encodage réponses Es'!AB34="","",'Encodage réponses Es'!AB34)</f>
      </c>
      <c r="BA36" s="19">
        <f>IF('Encodage réponses Es'!AC34="","",'Encodage réponses Es'!AC34)</f>
      </c>
      <c r="BB36" s="19">
        <f>IF('Encodage réponses Es'!AD34="","",'Encodage réponses Es'!AD34)</f>
      </c>
      <c r="BC36" s="19">
        <f>IF('Encodage réponses Es'!AM34="","",'Encodage réponses Es'!AM34)</f>
      </c>
      <c r="BD36" s="19">
        <f>IF('Encodage réponses Es'!AN34="","",'Encodage réponses Es'!AN34)</f>
      </c>
      <c r="BE36" s="19">
        <f>IF('Encodage réponses Es'!AQ34="","",'Encodage réponses Es'!AQ34)</f>
      </c>
      <c r="BF36" s="19">
        <f>IF('Encodage réponses Es'!AR34="","",'Encodage réponses Es'!AR34)</f>
      </c>
      <c r="BG36" s="19">
        <f>IF('Encodage réponses Es'!AW34="","",'Encodage réponses Es'!AW34)</f>
      </c>
      <c r="BH36" s="19">
        <f>IF('Encodage réponses Es'!AX34="","",'Encodage réponses Es'!AX34)</f>
      </c>
      <c r="BI36" s="19">
        <f>IF('Encodage réponses Es'!AY34="","",'Encodage réponses Es'!AY34)</f>
      </c>
      <c r="BJ36" s="19">
        <f>IF('Encodage réponses Es'!AZ34="","",'Encodage réponses Es'!AZ34)</f>
      </c>
      <c r="BK36" s="19">
        <f>IF('Encodage réponses Es'!BE34="","",'Encodage réponses Es'!BE34)</f>
      </c>
      <c r="BL36" s="19">
        <f>IF('Encodage réponses Es'!BF34="","",'Encodage réponses Es'!BF34)</f>
      </c>
      <c r="BM36" s="19">
        <f>IF('Encodage réponses Es'!BG34="","",'Encodage réponses Es'!BG34)</f>
      </c>
      <c r="BN36" s="19">
        <f>IF('Encodage réponses Es'!BH34="","",'Encodage réponses Es'!BH34)</f>
      </c>
      <c r="BO36" s="322">
        <f t="shared" si="7"/>
      </c>
      <c r="BP36" s="296"/>
      <c r="BQ36" s="17">
        <f>IF('Encodage réponses Es'!Y34="","",'Encodage réponses Es'!Y34)</f>
      </c>
      <c r="BR36" s="97">
        <f>IF('Encodage réponses Es'!AL34="","",'Encodage réponses Es'!AL34)</f>
      </c>
      <c r="BS36" s="322">
        <f t="shared" si="8"/>
      </c>
      <c r="BT36" s="296"/>
      <c r="BU36" s="17">
        <f>IF('Encodage réponses Es'!G34="","",'Encodage réponses Es'!G34)</f>
      </c>
      <c r="BV36" s="18">
        <f>IF('Encodage réponses Es'!H34="","",'Encodage réponses Es'!H34)</f>
      </c>
      <c r="BW36" s="18">
        <f>IF('Encodage réponses Es'!I34="","",'Encodage réponses Es'!I34)</f>
      </c>
      <c r="BX36" s="97">
        <f>IF('Encodage réponses Es'!J34="","",'Encodage réponses Es'!J34)</f>
      </c>
      <c r="BY36" s="339">
        <f t="shared" si="9"/>
      </c>
      <c r="BZ36" s="340"/>
      <c r="CA36" s="17">
        <f>IF('Encodage réponses Es'!S34="","",'Encodage réponses Es'!S34)</f>
      </c>
      <c r="CB36" s="18">
        <f>IF('Encodage réponses Es'!V34="","",'Encodage réponses Es'!V34)</f>
      </c>
      <c r="CC36" s="18">
        <f>IF('Encodage réponses Es'!AE34="","",'Encodage réponses Es'!AE34)</f>
      </c>
      <c r="CD36" s="97">
        <f>IF('Encodage réponses Es'!AF34="","",'Encodage réponses Es'!AF34)</f>
      </c>
      <c r="CE36" s="322">
        <f t="shared" si="10"/>
      </c>
      <c r="CF36" s="296"/>
    </row>
    <row r="37" spans="1:84" ht="12.75">
      <c r="A37" s="316"/>
      <c r="B37" s="317"/>
      <c r="C37" s="111">
        <f>IF('Encodage réponses Es'!C35="","",'Encodage réponses Es'!C35)</f>
        <v>33</v>
      </c>
      <c r="F37" s="205">
        <f t="shared" si="1"/>
      </c>
      <c r="G37" s="216">
        <f t="shared" si="2"/>
      </c>
      <c r="H37" s="217"/>
      <c r="I37" s="158"/>
      <c r="J37" s="111"/>
      <c r="K37" s="17">
        <f>IF('Encodage réponses Es'!O35="","",'Encodage réponses Es'!O35)</f>
      </c>
      <c r="L37" s="18">
        <f>IF('Encodage réponses Es'!P35="","",'Encodage réponses Es'!P35)</f>
      </c>
      <c r="M37" s="18">
        <f>IF('Encodage réponses Es'!T35="","",'Encodage réponses Es'!T35)</f>
      </c>
      <c r="N37" s="18">
        <f>IF('Encodage réponses Es'!AG35="","",'Encodage réponses Es'!AG35)</f>
      </c>
      <c r="O37" s="18">
        <f>IF('Encodage réponses Es'!AH35="","",'Encodage réponses Es'!AH35)</f>
      </c>
      <c r="P37" s="97">
        <f>IF('Encodage réponses Es'!AK35="","",'Encodage réponses Es'!AK35)</f>
      </c>
      <c r="Q37" s="339">
        <f t="shared" si="3"/>
      </c>
      <c r="R37" s="340"/>
      <c r="S37" s="17">
        <f>IF('Encodage réponses Es'!R35="","",'Encodage réponses Es'!R35)</f>
      </c>
      <c r="T37" s="18">
        <f>IF('Encodage réponses Es'!AJ35="","",'Encodage réponses Es'!AJ35)</f>
      </c>
      <c r="U37" s="18">
        <f>IF('Encodage réponses Es'!AO35="","",'Encodage réponses Es'!AO35)</f>
      </c>
      <c r="V37" s="18">
        <f>IF('Encodage réponses Es'!AP35="","",'Encodage réponses Es'!AP35)</f>
      </c>
      <c r="W37" s="18">
        <f>IF('Encodage réponses Es'!AS35="","",'Encodage réponses Es'!AS35)</f>
      </c>
      <c r="X37" s="18">
        <f>IF('Encodage réponses Es'!AT35="","",'Encodage réponses Es'!AT35)</f>
      </c>
      <c r="Y37" s="18">
        <f>IF('Encodage réponses Es'!AU35="","",'Encodage réponses Es'!AU35)</f>
      </c>
      <c r="Z37" s="18">
        <f>IF('Encodage réponses Es'!AV35="","",'Encodage réponses Es'!AV35)</f>
      </c>
      <c r="AA37" s="18">
        <f>IF('Encodage réponses Es'!BA35="","",'Encodage réponses Es'!BA35)</f>
      </c>
      <c r="AB37" s="18">
        <f>IF('Encodage réponses Es'!BB35="","",'Encodage réponses Es'!BB35)</f>
      </c>
      <c r="AC37" s="18">
        <f>IF('Encodage réponses Es'!BC35="","",'Encodage réponses Es'!BC35)</f>
      </c>
      <c r="AD37" s="97">
        <f>IF('Encodage réponses Es'!BD35="","",'Encodage réponses Es'!BD35)</f>
      </c>
      <c r="AE37" s="339">
        <f t="shared" si="0"/>
      </c>
      <c r="AF37" s="340"/>
      <c r="AG37" s="127">
        <f>IF('Encodage réponses Es'!F35="","",'Encodage réponses Es'!F35)</f>
      </c>
      <c r="AH37" s="349">
        <f t="shared" si="4"/>
      </c>
      <c r="AI37" s="350"/>
      <c r="AJ37" s="19">
        <f>IF('Encodage réponses Es'!E35="","",'Encodage réponses Es'!E35)</f>
      </c>
      <c r="AK37" s="19">
        <f>IF('Encodage réponses Es'!AQ35="","",'Encodage réponses Es'!AQ35)</f>
      </c>
      <c r="AL37" s="322">
        <f t="shared" si="5"/>
      </c>
      <c r="AM37" s="296"/>
      <c r="AN37" s="19">
        <f>IF('Encodage réponses Es'!K35="","",'Encodage réponses Es'!K35)</f>
      </c>
      <c r="AO37" s="19">
        <f>IF('Encodage réponses Es'!N35="","",'Encodage réponses Es'!N35)</f>
      </c>
      <c r="AP37" s="19">
        <f>IF('Encodage réponses Es'!W35="","",'Encodage réponses Es'!W35)</f>
      </c>
      <c r="AQ37" s="19">
        <f>IF('Encodage réponses Es'!Z35="","",'Encodage réponses Es'!Z35)</f>
      </c>
      <c r="AR37" s="19">
        <f>IF('Encodage réponses Es'!AI35="","",'Encodage réponses Es'!AI35)</f>
      </c>
      <c r="AS37" s="322">
        <f t="shared" si="6"/>
      </c>
      <c r="AT37" s="296"/>
      <c r="AU37" s="19">
        <f>IF('Encodage réponses Es'!L35="","",'Encodage réponses Es'!L35)</f>
      </c>
      <c r="AV37" s="19">
        <f>IF('Encodage réponses Es'!M35="","",'Encodage réponses Es'!M35)</f>
      </c>
      <c r="AW37" s="19">
        <f>IF('Encodage réponses Es'!Q35="","",'Encodage réponses Es'!Q35)</f>
      </c>
      <c r="AX37" s="19">
        <f>IF('Encodage réponses Es'!U35="","",'Encodage réponses Es'!U35)</f>
      </c>
      <c r="AY37" s="19">
        <f>IF('Encodage réponses Es'!AA35="","",'Encodage réponses Es'!AA35)</f>
      </c>
      <c r="AZ37" s="19">
        <f>IF('Encodage réponses Es'!AB35="","",'Encodage réponses Es'!AB35)</f>
      </c>
      <c r="BA37" s="19">
        <f>IF('Encodage réponses Es'!AC35="","",'Encodage réponses Es'!AC35)</f>
      </c>
      <c r="BB37" s="19">
        <f>IF('Encodage réponses Es'!AD35="","",'Encodage réponses Es'!AD35)</f>
      </c>
      <c r="BC37" s="19">
        <f>IF('Encodage réponses Es'!AM35="","",'Encodage réponses Es'!AM35)</f>
      </c>
      <c r="BD37" s="19">
        <f>IF('Encodage réponses Es'!AN35="","",'Encodage réponses Es'!AN35)</f>
      </c>
      <c r="BE37" s="19">
        <f>IF('Encodage réponses Es'!AQ35="","",'Encodage réponses Es'!AQ35)</f>
      </c>
      <c r="BF37" s="19">
        <f>IF('Encodage réponses Es'!AR35="","",'Encodage réponses Es'!AR35)</f>
      </c>
      <c r="BG37" s="19">
        <f>IF('Encodage réponses Es'!AW35="","",'Encodage réponses Es'!AW35)</f>
      </c>
      <c r="BH37" s="19">
        <f>IF('Encodage réponses Es'!AX35="","",'Encodage réponses Es'!AX35)</f>
      </c>
      <c r="BI37" s="19">
        <f>IF('Encodage réponses Es'!AY35="","",'Encodage réponses Es'!AY35)</f>
      </c>
      <c r="BJ37" s="19">
        <f>IF('Encodage réponses Es'!AZ35="","",'Encodage réponses Es'!AZ35)</f>
      </c>
      <c r="BK37" s="19">
        <f>IF('Encodage réponses Es'!BE35="","",'Encodage réponses Es'!BE35)</f>
      </c>
      <c r="BL37" s="19">
        <f>IF('Encodage réponses Es'!BF35="","",'Encodage réponses Es'!BF35)</f>
      </c>
      <c r="BM37" s="19">
        <f>IF('Encodage réponses Es'!BG35="","",'Encodage réponses Es'!BG35)</f>
      </c>
      <c r="BN37" s="19">
        <f>IF('Encodage réponses Es'!BH35="","",'Encodage réponses Es'!BH35)</f>
      </c>
      <c r="BO37" s="322">
        <f t="shared" si="7"/>
      </c>
      <c r="BP37" s="296"/>
      <c r="BQ37" s="17">
        <f>IF('Encodage réponses Es'!Y35="","",'Encodage réponses Es'!Y35)</f>
      </c>
      <c r="BR37" s="97">
        <f>IF('Encodage réponses Es'!AL35="","",'Encodage réponses Es'!AL35)</f>
      </c>
      <c r="BS37" s="322">
        <f t="shared" si="8"/>
      </c>
      <c r="BT37" s="296"/>
      <c r="BU37" s="17">
        <f>IF('Encodage réponses Es'!G35="","",'Encodage réponses Es'!G35)</f>
      </c>
      <c r="BV37" s="18">
        <f>IF('Encodage réponses Es'!H35="","",'Encodage réponses Es'!H35)</f>
      </c>
      <c r="BW37" s="18">
        <f>IF('Encodage réponses Es'!I35="","",'Encodage réponses Es'!I35)</f>
      </c>
      <c r="BX37" s="97">
        <f>IF('Encodage réponses Es'!J35="","",'Encodage réponses Es'!J35)</f>
      </c>
      <c r="BY37" s="339">
        <f t="shared" si="9"/>
      </c>
      <c r="BZ37" s="340"/>
      <c r="CA37" s="17">
        <f>IF('Encodage réponses Es'!S35="","",'Encodage réponses Es'!S35)</f>
      </c>
      <c r="CB37" s="18">
        <f>IF('Encodage réponses Es'!V35="","",'Encodage réponses Es'!V35)</f>
      </c>
      <c r="CC37" s="18">
        <f>IF('Encodage réponses Es'!AE35="","",'Encodage réponses Es'!AE35)</f>
      </c>
      <c r="CD37" s="97">
        <f>IF('Encodage réponses Es'!AF35="","",'Encodage réponses Es'!AF35)</f>
      </c>
      <c r="CE37" s="322">
        <f t="shared" si="10"/>
      </c>
      <c r="CF37" s="296"/>
    </row>
    <row r="38" spans="1:84" ht="12.75">
      <c r="A38" s="316"/>
      <c r="B38" s="317"/>
      <c r="C38" s="111">
        <f>IF('Encodage réponses Es'!C36="","",'Encodage réponses Es'!C36)</f>
        <v>34</v>
      </c>
      <c r="F38" s="205">
        <f>IF(OR(Q38="",AE38="",AH38="",AL38="",AS38="",BO38="",BS38="",BY38="",CE38=""),"",Q38+AE38+AH38+AL38+AS38+BO38+BS38+BY38+CE38)</f>
      </c>
      <c r="G38" s="216">
        <f t="shared" si="2"/>
      </c>
      <c r="H38" s="217"/>
      <c r="I38" s="158"/>
      <c r="J38" s="236"/>
      <c r="K38" s="17">
        <f>IF('Encodage réponses Es'!O36="","",'Encodage réponses Es'!O36)</f>
      </c>
      <c r="L38" s="18">
        <f>IF('Encodage réponses Es'!P36="","",'Encodage réponses Es'!P36)</f>
      </c>
      <c r="M38" s="18">
        <f>IF('Encodage réponses Es'!T36="","",'Encodage réponses Es'!T36)</f>
      </c>
      <c r="N38" s="18">
        <f>IF('Encodage réponses Es'!AG36="","",'Encodage réponses Es'!AG36)</f>
      </c>
      <c r="O38" s="18">
        <f>IF('Encodage réponses Es'!AH36="","",'Encodage réponses Es'!AH36)</f>
      </c>
      <c r="P38" s="97">
        <f>IF('Encodage réponses Es'!AK36="","",'Encodage réponses Es'!AK36)</f>
      </c>
      <c r="Q38" s="339">
        <f t="shared" si="3"/>
      </c>
      <c r="R38" s="340"/>
      <c r="S38" s="17">
        <f>IF('Encodage réponses Es'!R36="","",'Encodage réponses Es'!R36)</f>
      </c>
      <c r="T38" s="18">
        <f>IF('Encodage réponses Es'!AJ36="","",'Encodage réponses Es'!AJ36)</f>
      </c>
      <c r="U38" s="18">
        <f>IF('Encodage réponses Es'!AO36="","",'Encodage réponses Es'!AO36)</f>
      </c>
      <c r="V38" s="18">
        <f>IF('Encodage réponses Es'!AP36="","",'Encodage réponses Es'!AP36)</f>
      </c>
      <c r="W38" s="18">
        <f>IF('Encodage réponses Es'!AS36="","",'Encodage réponses Es'!AS36)</f>
      </c>
      <c r="X38" s="18">
        <f>IF('Encodage réponses Es'!AT36="","",'Encodage réponses Es'!AT36)</f>
      </c>
      <c r="Y38" s="18">
        <f>IF('Encodage réponses Es'!AU36="","",'Encodage réponses Es'!AU36)</f>
      </c>
      <c r="Z38" s="18">
        <f>IF('Encodage réponses Es'!AV36="","",'Encodage réponses Es'!AV36)</f>
      </c>
      <c r="AA38" s="18">
        <f>IF('Encodage réponses Es'!BA36="","",'Encodage réponses Es'!BA36)</f>
      </c>
      <c r="AB38" s="18">
        <f>IF('Encodage réponses Es'!BB36="","",'Encodage réponses Es'!BB36)</f>
      </c>
      <c r="AC38" s="18">
        <f>IF('Encodage réponses Es'!BC36="","",'Encodage réponses Es'!BC36)</f>
      </c>
      <c r="AD38" s="97">
        <f>IF('Encodage réponses Es'!BD36="","",'Encodage réponses Es'!BD36)</f>
      </c>
      <c r="AE38" s="339">
        <f t="shared" si="0"/>
      </c>
      <c r="AF38" s="340"/>
      <c r="AG38" s="127">
        <f>IF('Encodage réponses Es'!F36="","",'Encodage réponses Es'!F36)</f>
      </c>
      <c r="AH38" s="349">
        <f t="shared" si="4"/>
      </c>
      <c r="AI38" s="350"/>
      <c r="AJ38" s="237"/>
      <c r="AK38" s="238"/>
      <c r="AL38" s="322">
        <f t="shared" si="5"/>
      </c>
      <c r="AM38" s="296"/>
      <c r="AN38" s="19">
        <f>IF('Encodage réponses Es'!K36="","",'Encodage réponses Es'!K36)</f>
      </c>
      <c r="AO38" s="19">
        <f>IF('Encodage réponses Es'!N36="","",'Encodage réponses Es'!N36)</f>
      </c>
      <c r="AP38" s="19">
        <f>IF('Encodage réponses Es'!W36="","",'Encodage réponses Es'!W36)</f>
      </c>
      <c r="AQ38" s="19">
        <f>IF('Encodage réponses Es'!Z36="","",'Encodage réponses Es'!Z36)</f>
      </c>
      <c r="AR38" s="19">
        <f>IF('Encodage réponses Es'!AI36="","",'Encodage réponses Es'!AI36)</f>
      </c>
      <c r="AS38" s="349"/>
      <c r="AT38" s="350"/>
      <c r="AU38" s="19">
        <f>IF('Encodage réponses Es'!L36="","",'Encodage réponses Es'!L36)</f>
      </c>
      <c r="AV38" s="19">
        <f>IF('Encodage réponses Es'!M36="","",'Encodage réponses Es'!M36)</f>
      </c>
      <c r="AW38" s="19">
        <f>IF('Encodage réponses Es'!Q36="","",'Encodage réponses Es'!Q36)</f>
      </c>
      <c r="AX38" s="19">
        <f>IF('Encodage réponses Es'!U36="","",'Encodage réponses Es'!U36)</f>
      </c>
      <c r="AY38" s="19">
        <f>IF('Encodage réponses Es'!AA36="","",'Encodage réponses Es'!AA36)</f>
      </c>
      <c r="AZ38" s="19">
        <f>IF('Encodage réponses Es'!AB36="","",'Encodage réponses Es'!AB36)</f>
      </c>
      <c r="BA38" s="19">
        <f>IF('Encodage réponses Es'!AC36="","",'Encodage réponses Es'!AC36)</f>
      </c>
      <c r="BB38" s="19">
        <f>IF('Encodage réponses Es'!AD36="","",'Encodage réponses Es'!AD36)</f>
      </c>
      <c r="BC38" s="19">
        <f>IF('Encodage réponses Es'!AM36="","",'Encodage réponses Es'!AM36)</f>
      </c>
      <c r="BD38" s="19">
        <f>IF('Encodage réponses Es'!AN36="","",'Encodage réponses Es'!AN36)</f>
      </c>
      <c r="BE38" s="19">
        <f>IF('Encodage réponses Es'!AQ36="","",'Encodage réponses Es'!AQ36)</f>
      </c>
      <c r="BF38" s="19">
        <f>IF('Encodage réponses Es'!AR36="","",'Encodage réponses Es'!AR36)</f>
      </c>
      <c r="BG38" s="19">
        <f>IF('Encodage réponses Es'!AW36="","",'Encodage réponses Es'!AW36)</f>
      </c>
      <c r="BH38" s="19">
        <f>IF('Encodage réponses Es'!AX36="","",'Encodage réponses Es'!AX36)</f>
      </c>
      <c r="BI38" s="19">
        <f>IF('Encodage réponses Es'!AY36="","",'Encodage réponses Es'!AY36)</f>
      </c>
      <c r="BJ38" s="19">
        <f>IF('Encodage réponses Es'!AZ36="","",'Encodage réponses Es'!AZ36)</f>
      </c>
      <c r="BK38" s="19">
        <f>IF('Encodage réponses Es'!BE36="","",'Encodage réponses Es'!BE36)</f>
      </c>
      <c r="BL38" s="19">
        <f>IF('Encodage réponses Es'!BF36="","",'Encodage réponses Es'!BF36)</f>
      </c>
      <c r="BM38" s="19">
        <f>IF('Encodage réponses Es'!BG36="","",'Encodage réponses Es'!BG36)</f>
      </c>
      <c r="BN38" s="19">
        <f>IF('Encodage réponses Es'!BH36="","",'Encodage réponses Es'!BH36)</f>
      </c>
      <c r="BO38" s="322">
        <f t="shared" si="7"/>
      </c>
      <c r="BP38" s="296"/>
      <c r="BQ38" s="17">
        <f>IF('Encodage réponses Es'!Y36="","",'Encodage réponses Es'!Y36)</f>
      </c>
      <c r="BR38" s="97">
        <f>IF('Encodage réponses Es'!AL36="","",'Encodage réponses Es'!AL36)</f>
      </c>
      <c r="BS38" s="322">
        <f t="shared" si="8"/>
      </c>
      <c r="BT38" s="296"/>
      <c r="BU38" s="17">
        <f>IF('Encodage réponses Es'!G36="","",'Encodage réponses Es'!G36)</f>
      </c>
      <c r="BV38" s="18">
        <f>IF('Encodage réponses Es'!H36="","",'Encodage réponses Es'!H36)</f>
      </c>
      <c r="BW38" s="18">
        <f>IF('Encodage réponses Es'!I36="","",'Encodage réponses Es'!I36)</f>
      </c>
      <c r="BX38" s="97">
        <f>IF('Encodage réponses Es'!J36="","",'Encodage réponses Es'!J36)</f>
      </c>
      <c r="BY38" s="339">
        <f t="shared" si="9"/>
      </c>
      <c r="BZ38" s="340"/>
      <c r="CA38" s="17">
        <f>IF('Encodage réponses Es'!S36="","",'Encodage réponses Es'!S36)</f>
      </c>
      <c r="CB38" s="18">
        <f>IF('Encodage réponses Es'!V36="","",'Encodage réponses Es'!V36)</f>
      </c>
      <c r="CC38" s="18">
        <f>IF('Encodage réponses Es'!AE36="","",'Encodage réponses Es'!AE36)</f>
      </c>
      <c r="CD38" s="97">
        <f>IF('Encodage réponses Es'!AF36="","",'Encodage réponses Es'!AF36)</f>
      </c>
      <c r="CE38" s="322">
        <f t="shared" si="10"/>
      </c>
      <c r="CF38" s="296"/>
    </row>
    <row r="39" spans="1:84" ht="12.75" customHeight="1" thickBot="1">
      <c r="A39" s="318"/>
      <c r="B39" s="319"/>
      <c r="C39" s="113">
        <f>IF('Encodage réponses Es'!C37="","",'Encodage réponses Es'!C37)</f>
        <v>35</v>
      </c>
      <c r="D39" s="94"/>
      <c r="E39" s="94"/>
      <c r="F39" s="205">
        <f>IF(OR(Q39="",AE39="",AH39="",AL39="",AS39="",BO39="",BS39="",BY39="",CE39=""),"",Q39+AE39+AH39+AL39+AS39+BO39+BS39+BY39+CE39)</f>
      </c>
      <c r="G39" s="216">
        <f t="shared" si="2"/>
      </c>
      <c r="H39" s="218"/>
      <c r="I39" s="88"/>
      <c r="J39" s="113"/>
      <c r="K39" s="156">
        <f>IF('Encodage réponses Es'!O37="","",'Encodage réponses Es'!O37)</f>
      </c>
      <c r="L39" s="136">
        <f>IF('Encodage réponses Es'!P37="","",'Encodage réponses Es'!P37)</f>
      </c>
      <c r="M39" s="136">
        <f>IF('Encodage réponses Es'!T37="","",'Encodage réponses Es'!T37)</f>
      </c>
      <c r="N39" s="136">
        <f>IF('Encodage réponses Es'!AG37="","",'Encodage réponses Es'!AG37)</f>
      </c>
      <c r="O39" s="136">
        <f>IF('Encodage réponses Es'!AH37="","",'Encodage réponses Es'!AH37)</f>
      </c>
      <c r="P39" s="137">
        <f>IF('Encodage réponses Es'!AK37="","",'Encodage réponses Es'!AK37)</f>
      </c>
      <c r="Q39" s="339">
        <f t="shared" si="3"/>
      </c>
      <c r="R39" s="340"/>
      <c r="S39" s="156">
        <f>IF('Encodage réponses Es'!R37="","",'Encodage réponses Es'!R37)</f>
      </c>
      <c r="T39" s="136">
        <f>IF('Encodage réponses Es'!AJ37="","",'Encodage réponses Es'!AJ37)</f>
      </c>
      <c r="U39" s="136">
        <f>IF('Encodage réponses Es'!AO37="","",'Encodage réponses Es'!AO37)</f>
      </c>
      <c r="V39" s="136">
        <f>IF('Encodage réponses Es'!AP37="","",'Encodage réponses Es'!AP37)</f>
      </c>
      <c r="W39" s="136">
        <f>IF('Encodage réponses Es'!AS37="","",'Encodage réponses Es'!AS37)</f>
      </c>
      <c r="X39" s="136">
        <f>IF('Encodage réponses Es'!AT37="","",'Encodage réponses Es'!AT37)</f>
      </c>
      <c r="Y39" s="136">
        <f>IF('Encodage réponses Es'!AU37="","",'Encodage réponses Es'!AU37)</f>
      </c>
      <c r="Z39" s="136">
        <f>IF('Encodage réponses Es'!AV37="","",'Encodage réponses Es'!AV37)</f>
      </c>
      <c r="AA39" s="136">
        <f>IF('Encodage réponses Es'!BA37="","",'Encodage réponses Es'!BA37)</f>
      </c>
      <c r="AB39" s="136">
        <f>IF('Encodage réponses Es'!BB37="","",'Encodage réponses Es'!BB37)</f>
      </c>
      <c r="AC39" s="136">
        <f>IF('Encodage réponses Es'!BC37="","",'Encodage réponses Es'!BC37)</f>
      </c>
      <c r="AD39" s="137">
        <f>IF('Encodage réponses Es'!BD37="","",'Encodage réponses Es'!BD37)</f>
      </c>
      <c r="AE39" s="355">
        <f t="shared" si="0"/>
      </c>
      <c r="AF39" s="356"/>
      <c r="AG39" s="138">
        <f>IF('Encodage réponses Es'!F37="","",'Encodage réponses Es'!F37)</f>
      </c>
      <c r="AH39" s="347">
        <f t="shared" si="4"/>
      </c>
      <c r="AI39" s="369"/>
      <c r="AJ39" s="156">
        <f>IF('Encodage réponses Es'!E37="","",'Encodage réponses Es'!E37)</f>
      </c>
      <c r="AK39" s="137">
        <f>IF('Encodage réponses Es'!AQ37="","",'Encodage réponses Es'!AQ37)</f>
      </c>
      <c r="AL39" s="322">
        <f t="shared" si="5"/>
      </c>
      <c r="AM39" s="296"/>
      <c r="AN39" s="19">
        <f>IF('Encodage réponses Es'!K37="","",'Encodage réponses Es'!K37)</f>
      </c>
      <c r="AO39" s="19">
        <f>IF('Encodage réponses Es'!N37="","",'Encodage réponses Es'!N37)</f>
      </c>
      <c r="AP39" s="19">
        <f>IF('Encodage réponses Es'!W37="","",'Encodage réponses Es'!W37)</f>
      </c>
      <c r="AQ39" s="19">
        <f>IF('Encodage réponses Es'!Z37="","",'Encodage réponses Es'!Z37)</f>
      </c>
      <c r="AR39" s="19">
        <f>IF('Encodage réponses Es'!AI37="","",'Encodage réponses Es'!AI37)</f>
      </c>
      <c r="AS39" s="347">
        <f t="shared" si="6"/>
      </c>
      <c r="AT39" s="348"/>
      <c r="AU39" s="19">
        <f>IF('Encodage réponses Es'!L37="","",'Encodage réponses Es'!L37)</f>
      </c>
      <c r="AV39" s="19">
        <f>IF('Encodage réponses Es'!M37="","",'Encodage réponses Es'!M37)</f>
      </c>
      <c r="AW39" s="19">
        <f>IF('Encodage réponses Es'!Q37="","",'Encodage réponses Es'!Q37)</f>
      </c>
      <c r="AX39" s="19">
        <f>IF('Encodage réponses Es'!U37="","",'Encodage réponses Es'!U37)</f>
      </c>
      <c r="AY39" s="19">
        <f>IF('Encodage réponses Es'!AA37="","",'Encodage réponses Es'!AA37)</f>
      </c>
      <c r="AZ39" s="19">
        <f>IF('Encodage réponses Es'!AB37="","",'Encodage réponses Es'!AB37)</f>
      </c>
      <c r="BA39" s="19">
        <f>IF('Encodage réponses Es'!AC37="","",'Encodage réponses Es'!AC37)</f>
      </c>
      <c r="BB39" s="19">
        <f>IF('Encodage réponses Es'!AD37="","",'Encodage réponses Es'!AD37)</f>
      </c>
      <c r="BC39" s="19">
        <f>IF('Encodage réponses Es'!AM37="","",'Encodage réponses Es'!AM37)</f>
      </c>
      <c r="BD39" s="19">
        <f>IF('Encodage réponses Es'!AN37="","",'Encodage réponses Es'!AN37)</f>
      </c>
      <c r="BE39" s="19">
        <f>IF('Encodage réponses Es'!AQ37="","",'Encodage réponses Es'!AQ37)</f>
      </c>
      <c r="BF39" s="19">
        <f>IF('Encodage réponses Es'!AR37="","",'Encodage réponses Es'!AR37)</f>
      </c>
      <c r="BG39" s="19">
        <f>IF('Encodage réponses Es'!AW37="","",'Encodage réponses Es'!AW37)</f>
      </c>
      <c r="BH39" s="19">
        <f>IF('Encodage réponses Es'!AX37="","",'Encodage réponses Es'!AX37)</f>
      </c>
      <c r="BI39" s="19">
        <f>IF('Encodage réponses Es'!AY37="","",'Encodage réponses Es'!AY37)</f>
      </c>
      <c r="BJ39" s="19">
        <f>IF('Encodage réponses Es'!AZ37="","",'Encodage réponses Es'!AZ37)</f>
      </c>
      <c r="BK39" s="19">
        <f>IF('Encodage réponses Es'!BE37="","",'Encodage réponses Es'!BE37)</f>
      </c>
      <c r="BL39" s="19">
        <f>IF('Encodage réponses Es'!BF37="","",'Encodage réponses Es'!BF37)</f>
      </c>
      <c r="BM39" s="19">
        <f>IF('Encodage réponses Es'!BG37="","",'Encodage réponses Es'!BG37)</f>
      </c>
      <c r="BN39" s="19">
        <f>IF('Encodage réponses Es'!BH37="","",'Encodage réponses Es'!BH37)</f>
      </c>
      <c r="BO39" s="322">
        <f t="shared" si="7"/>
      </c>
      <c r="BP39" s="296"/>
      <c r="BQ39" s="156">
        <f>IF('Encodage réponses Es'!Y37="","",'Encodage réponses Es'!Y37)</f>
      </c>
      <c r="BR39" s="137">
        <f>IF('Encodage réponses Es'!AL37="","",'Encodage réponses Es'!AL37)</f>
      </c>
      <c r="BS39" s="322">
        <f t="shared" si="8"/>
      </c>
      <c r="BT39" s="296"/>
      <c r="BU39" s="156">
        <f>IF('Encodage réponses Es'!G37="","",'Encodage réponses Es'!G37)</f>
      </c>
      <c r="BV39" s="136">
        <f>IF('Encodage réponses Es'!H37="","",'Encodage réponses Es'!H37)</f>
      </c>
      <c r="BW39" s="136">
        <f>IF('Encodage réponses Es'!I37="","",'Encodage réponses Es'!I37)</f>
      </c>
      <c r="BX39" s="137">
        <f>IF('Encodage réponses Es'!J37="","",'Encodage réponses Es'!J37)</f>
      </c>
      <c r="BY39" s="339">
        <f t="shared" si="9"/>
      </c>
      <c r="BZ39" s="340"/>
      <c r="CA39" s="156">
        <f>IF('Encodage réponses Es'!S37="","",'Encodage réponses Es'!S37)</f>
      </c>
      <c r="CB39" s="136">
        <f>IF('Encodage réponses Es'!V37="","",'Encodage réponses Es'!V37)</f>
      </c>
      <c r="CC39" s="136">
        <f>IF('Encodage réponses Es'!AE37="","",'Encodage réponses Es'!AE37)</f>
      </c>
      <c r="CD39" s="137">
        <f>IF('Encodage réponses Es'!AF37="","",'Encodage réponses Es'!AF37)</f>
      </c>
      <c r="CE39" s="322">
        <f t="shared" si="10"/>
      </c>
      <c r="CF39" s="296"/>
    </row>
    <row r="40" spans="4:84" ht="12.75" customHeight="1" thickBot="1">
      <c r="D40" s="88"/>
      <c r="E40" s="88"/>
      <c r="H40" s="88"/>
      <c r="I40" s="88"/>
      <c r="J40" s="197"/>
      <c r="K40" s="197"/>
      <c r="L40" s="197"/>
      <c r="M40" s="197"/>
      <c r="N40" s="197"/>
      <c r="O40" s="197"/>
      <c r="P40" s="198"/>
      <c r="Q40" s="196"/>
      <c r="R40" s="196"/>
      <c r="S40" s="194">
        <f>IF('Encodage réponses Es'!G38="","",'Encodage réponses Es'!G38)</f>
      </c>
      <c r="T40" s="194">
        <f>IF('Encodage réponses Es'!I38="","",'Encodage réponses Es'!I38)</f>
      </c>
      <c r="U40" s="194">
        <f>IF('Encodage réponses Es'!K38="","",'Encodage réponses Es'!K38)</f>
      </c>
      <c r="V40" s="194">
        <f>IF('Encodage réponses Es'!M38="","",'Encodage réponses Es'!M38)</f>
      </c>
      <c r="W40" s="194">
        <f>IF('Encodage réponses Es'!O38="","",'Encodage réponses Es'!O38)</f>
      </c>
      <c r="X40" s="194">
        <f>IF('Encodage réponses Es'!P38="","",'Encodage réponses Es'!P38)</f>
      </c>
      <c r="Y40" s="194"/>
      <c r="Z40" s="194"/>
      <c r="AA40" s="194">
        <f>IF('Encodage réponses Es'!AM38="","",'Encodage réponses Es'!AM38)</f>
      </c>
      <c r="AB40" s="194">
        <f>IF('Encodage réponses Es'!AN38="","",'Encodage réponses Es'!AN38)</f>
      </c>
      <c r="AC40" s="194">
        <f>IF('Encodage réponses Es'!AP38="","",'Encodage réponses Es'!AP38)</f>
      </c>
      <c r="AD40" s="194">
        <f>IF('Encodage réponses Es'!AR38="","",'Encodage réponses Es'!AR38)</f>
      </c>
      <c r="AE40" s="196"/>
      <c r="AF40" s="196"/>
      <c r="AG40" s="194">
        <f>IF('Encodage réponses Es'!N38="","",'Encodage réponses Es'!N38)</f>
      </c>
      <c r="AH40" s="196"/>
      <c r="AI40" s="195"/>
      <c r="AJ40" s="194">
        <f>IF('Encodage réponses Es'!F38="","",'Encodage réponses Es'!F38)</f>
      </c>
      <c r="AK40" s="194">
        <f>IF('Encodage réponses Es'!Q38="","",'Encodage réponses Es'!Q38)</f>
      </c>
      <c r="AL40" s="195"/>
      <c r="AM40" s="195"/>
      <c r="AN40" s="195"/>
      <c r="AO40" s="195"/>
      <c r="AP40" s="195"/>
      <c r="AQ40" s="195"/>
      <c r="AR40" s="194">
        <f>IF('Encodage réponses Es'!S38="","",'Encodage réponses Es'!S38)</f>
      </c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4"/>
      <c r="BO40" s="196"/>
      <c r="BP40" s="196"/>
      <c r="BQ40" s="196"/>
      <c r="BR40" s="194">
        <f>IF('Encodage réponses Es'!AW38="","",'Encodage réponses Es'!AW38)</f>
      </c>
      <c r="BS40" s="195"/>
      <c r="BT40" s="195"/>
      <c r="BU40" s="195"/>
      <c r="BV40" s="195"/>
      <c r="BW40" s="195"/>
      <c r="BX40" s="194">
        <f>IF('Encodage réponses Es'!AV38="","",'Encodage réponses Es'!AV38)</f>
      </c>
      <c r="BY40" s="195"/>
      <c r="BZ40" s="195"/>
      <c r="CA40" s="195"/>
      <c r="CB40" s="195"/>
      <c r="CC40" s="195"/>
      <c r="CD40" s="194">
        <f>IF('Encodage réponses Es'!AY38="","",'Encodage réponses Es'!AY38)</f>
      </c>
      <c r="CE40" s="195"/>
      <c r="CF40" s="195"/>
    </row>
    <row r="41" spans="2:84" ht="12.75" customHeight="1">
      <c r="B41" s="94"/>
      <c r="C41" s="94"/>
      <c r="D41" s="88"/>
      <c r="E41" s="88"/>
      <c r="F41" s="157">
        <f>COUNT(F5:F39)</f>
        <v>0</v>
      </c>
      <c r="G41" s="219" t="s">
        <v>82</v>
      </c>
      <c r="H41" s="131"/>
      <c r="I41" s="88"/>
      <c r="J41" s="88" t="s">
        <v>86</v>
      </c>
      <c r="K41" s="99">
        <f>IF('Encodage réponses Es'!O39="","",'Encodage réponses Es'!O39)</f>
        <v>0</v>
      </c>
      <c r="L41" s="18">
        <f>IF('Encodage réponses Es'!P39="","",'Encodage réponses Es'!P39)</f>
        <v>0</v>
      </c>
      <c r="M41" s="18">
        <f>IF('Encodage réponses Es'!T39="","",'Encodage réponses Es'!T39)</f>
        <v>0</v>
      </c>
      <c r="N41" s="18">
        <f>IF('Encodage réponses Es'!AG39="","",'Encodage réponses Es'!AG39)</f>
        <v>0</v>
      </c>
      <c r="O41" s="18">
        <f>IF('Encodage réponses Es'!AH39="","",'Encodage réponses Es'!AH39)</f>
        <v>0</v>
      </c>
      <c r="P41" s="97">
        <f>IF('Encodage réponses Es'!AK39="","",'Encodage réponses Es'!AK39)</f>
        <v>0</v>
      </c>
      <c r="Q41" s="44" t="s">
        <v>82</v>
      </c>
      <c r="R41" s="101">
        <f>COUNT(Q5:Q39)</f>
        <v>0</v>
      </c>
      <c r="S41" s="17">
        <f>IF('Encodage réponses Es'!R39="","",'Encodage réponses Es'!R39)</f>
        <v>0</v>
      </c>
      <c r="T41" s="18">
        <f>IF('Encodage réponses Es'!AJ39="","",'Encodage réponses Es'!AJ39)</f>
        <v>0</v>
      </c>
      <c r="U41" s="18">
        <f>IF('Encodage réponses Es'!AO39="","",'Encodage réponses Es'!AO39)</f>
        <v>0</v>
      </c>
      <c r="V41" s="18">
        <f>IF('Encodage réponses Es'!AP39="","",'Encodage réponses Es'!AP39)</f>
        <v>0</v>
      </c>
      <c r="W41" s="18">
        <f>IF('Encodage réponses Es'!AS39="","",'Encodage réponses Es'!AS39)</f>
        <v>0</v>
      </c>
      <c r="X41" s="18">
        <f>IF('Encodage réponses Es'!AT39="","",'Encodage réponses Es'!AT39)</f>
        <v>0</v>
      </c>
      <c r="Y41" s="18">
        <f>IF('Encodage réponses Es'!AU39="","",'Encodage réponses Es'!AU39)</f>
        <v>0</v>
      </c>
      <c r="Z41" s="18">
        <f>IF('Encodage réponses Es'!AV39="","",'Encodage réponses Es'!AV39)</f>
        <v>0</v>
      </c>
      <c r="AA41" s="18">
        <f>IF('Encodage réponses Es'!BA39="","",'Encodage réponses Es'!BA39)</f>
        <v>0</v>
      </c>
      <c r="AB41" s="18">
        <f>IF('Encodage réponses Es'!BB39="","",'Encodage réponses Es'!BB39)</f>
        <v>0</v>
      </c>
      <c r="AC41" s="18">
        <f>IF('Encodage réponses Es'!BC39="","",'Encodage réponses Es'!BC39)</f>
        <v>0</v>
      </c>
      <c r="AD41" s="18">
        <f>IF('Encodage réponses Es'!BD39="","",'Encodage réponses Es'!BD39)</f>
        <v>0</v>
      </c>
      <c r="AE41" s="44" t="s">
        <v>82</v>
      </c>
      <c r="AF41" s="117">
        <f>COUNT(AE5:AE39)</f>
        <v>0</v>
      </c>
      <c r="AG41" s="290">
        <f>IF('Encodage réponses Es'!F39="","",'Encodage réponses Es'!F39)</f>
        <v>0</v>
      </c>
      <c r="AH41" s="44" t="s">
        <v>82</v>
      </c>
      <c r="AI41" s="117">
        <f>COUNT(AH5:AH39)</f>
        <v>0</v>
      </c>
      <c r="AJ41" s="291">
        <f>IF('Encodage réponses Es'!E39="","",'Encodage réponses Es'!E39)</f>
        <v>0</v>
      </c>
      <c r="AK41" s="19">
        <f>IF('Encodage réponses Es'!AQ39="","",'Encodage réponses Es'!AQ39)</f>
        <v>0</v>
      </c>
      <c r="AL41" s="44" t="s">
        <v>82</v>
      </c>
      <c r="AM41" s="117">
        <f>COUNT(AL5:AL39)</f>
        <v>0</v>
      </c>
      <c r="AN41" s="98">
        <f>IF('Encodage réponses Es'!K39="","",'Encodage réponses Es'!K39)</f>
        <v>0</v>
      </c>
      <c r="AO41" s="98">
        <f>IF('Encodage réponses Es'!N39="","",'Encodage réponses Es'!N39)</f>
        <v>0</v>
      </c>
      <c r="AP41" s="98">
        <f>IF('Encodage réponses Es'!W39="","",'Encodage réponses Es'!W39)</f>
        <v>0</v>
      </c>
      <c r="AQ41" s="98">
        <f>IF('Encodage réponses Es'!Z39="","",'Encodage réponses Es'!Z39)</f>
        <v>0</v>
      </c>
      <c r="AR41" s="98">
        <f>IF('Encodage réponses Es'!AI39="","",'Encodage réponses Es'!AI39)</f>
        <v>0</v>
      </c>
      <c r="AS41" s="55" t="s">
        <v>82</v>
      </c>
      <c r="AT41" s="117">
        <f>COUNT(AS5:AS39)</f>
        <v>0</v>
      </c>
      <c r="AU41" s="98">
        <f>IF('Encodage réponses Es'!L39="","",'Encodage réponses Es'!L39)</f>
        <v>0</v>
      </c>
      <c r="AV41" s="98">
        <f>IF('Encodage réponses Es'!M39="","",'Encodage réponses Es'!M39)</f>
        <v>0</v>
      </c>
      <c r="AW41" s="98">
        <f>IF('Encodage réponses Es'!Q39="","",'Encodage réponses Es'!Q39)</f>
        <v>0</v>
      </c>
      <c r="AX41" s="98">
        <f>IF('Encodage réponses Es'!U39="","",'Encodage réponses Es'!U39)</f>
        <v>0</v>
      </c>
      <c r="AY41" s="98">
        <f>IF('Encodage réponses Es'!AA39="","",'Encodage réponses Es'!AA39)</f>
        <v>0</v>
      </c>
      <c r="AZ41" s="98">
        <f>IF('Encodage réponses Es'!AB39="","",'Encodage réponses Es'!AB39)</f>
        <v>0</v>
      </c>
      <c r="BA41" s="98">
        <f>IF('Encodage réponses Es'!AC39="","",'Encodage réponses Es'!AC39)</f>
        <v>0</v>
      </c>
      <c r="BB41" s="98">
        <f>IF('Encodage réponses Es'!AD39="","",'Encodage réponses Es'!AD39)</f>
        <v>0</v>
      </c>
      <c r="BC41" s="98">
        <f>IF('Encodage réponses Es'!AM39="","",'Encodage réponses Es'!AM39)</f>
        <v>0</v>
      </c>
      <c r="BD41" s="98">
        <f>IF('Encodage réponses Es'!AN39="","",'Encodage réponses Es'!AN39)</f>
        <v>0</v>
      </c>
      <c r="BE41" s="98">
        <f>IF('Encodage réponses Es'!AQ39="","",'Encodage réponses Es'!AQ39)</f>
        <v>0</v>
      </c>
      <c r="BF41" s="98">
        <f>IF('Encodage réponses Es'!AR39="","",'Encodage réponses Es'!AR39)</f>
        <v>0</v>
      </c>
      <c r="BG41" s="98">
        <f>IF('Encodage réponses Es'!AW39="","",'Encodage réponses Es'!AW39)</f>
        <v>0</v>
      </c>
      <c r="BH41" s="98">
        <f>IF('Encodage réponses Es'!AX39="","",'Encodage réponses Es'!AX39)</f>
        <v>0</v>
      </c>
      <c r="BI41" s="98">
        <f>IF('Encodage réponses Es'!AY39="","",'Encodage réponses Es'!AY39)</f>
        <v>0</v>
      </c>
      <c r="BJ41" s="98">
        <f>IF('Encodage réponses Es'!AZ39="","",'Encodage réponses Es'!AZ39)</f>
        <v>0</v>
      </c>
      <c r="BK41" s="98">
        <f>IF('Encodage réponses Es'!BE39="","",'Encodage réponses Es'!BE39)</f>
        <v>0</v>
      </c>
      <c r="BL41" s="98">
        <f>IF('Encodage réponses Es'!BF39="","",'Encodage réponses Es'!BF39)</f>
        <v>0</v>
      </c>
      <c r="BM41" s="98">
        <f>IF('Encodage réponses Es'!BG39="","",'Encodage réponses Es'!BG39)</f>
        <v>0</v>
      </c>
      <c r="BN41" s="98">
        <f>IF('Encodage réponses Es'!BH39="","",'Encodage réponses Es'!BH39)</f>
        <v>0</v>
      </c>
      <c r="BO41" s="55" t="s">
        <v>82</v>
      </c>
      <c r="BP41" s="117">
        <f>COUNT(BO5:BO39)</f>
        <v>0</v>
      </c>
      <c r="BQ41" s="290">
        <f>IF('Encodage réponses Es'!Y39="","",'Encodage réponses Es'!Y39)</f>
        <v>0</v>
      </c>
      <c r="BR41" s="290">
        <f>IF('Encodage réponses Es'!AL39="","",'Encodage réponses Es'!AL39)</f>
        <v>0</v>
      </c>
      <c r="BS41" s="44" t="s">
        <v>82</v>
      </c>
      <c r="BT41" s="267">
        <f>COUNT(BS5:BS39)</f>
        <v>0</v>
      </c>
      <c r="BU41" s="292">
        <f>IF('Encodage réponses Es'!G39="","",'Encodage réponses Es'!G39)</f>
        <v>0</v>
      </c>
      <c r="BV41" s="293">
        <f>IF('Encodage réponses Es'!H39="","",'Encodage réponses Es'!H39)</f>
        <v>0</v>
      </c>
      <c r="BW41" s="293">
        <f>IF('Encodage réponses Es'!I39="","",'Encodage réponses Es'!I39)</f>
        <v>0</v>
      </c>
      <c r="BX41" s="294">
        <f>IF('Encodage réponses Es'!J39="","",'Encodage réponses Es'!J39)</f>
        <v>0</v>
      </c>
      <c r="BY41" s="44" t="s">
        <v>82</v>
      </c>
      <c r="BZ41" s="272">
        <f>COUNT(BY5:BY39)</f>
        <v>0</v>
      </c>
      <c r="CA41" s="17">
        <f>IF('Encodage réponses Es'!S39="","",'Encodage réponses Es'!S39)</f>
        <v>0</v>
      </c>
      <c r="CB41" s="18">
        <f>IF('Encodage réponses Es'!V39="","",'Encodage réponses Es'!V39)</f>
        <v>0</v>
      </c>
      <c r="CC41" s="18">
        <f>IF('Encodage réponses Es'!AE39="","",'Encodage réponses Es'!AE39)</f>
        <v>0</v>
      </c>
      <c r="CD41" s="97">
        <f>IF('Encodage réponses Es'!AF39="","",'Encodage réponses Es'!AF39)</f>
        <v>0</v>
      </c>
      <c r="CE41" s="55" t="s">
        <v>82</v>
      </c>
      <c r="CF41" s="267">
        <f>COUNT(CE5:CE39)</f>
        <v>0</v>
      </c>
    </row>
    <row r="42" spans="1:84" ht="12.75" customHeight="1">
      <c r="A42" s="3"/>
      <c r="B42" s="88"/>
      <c r="C42" s="88"/>
      <c r="D42" s="88"/>
      <c r="E42" s="88"/>
      <c r="F42" s="139" t="s">
        <v>20</v>
      </c>
      <c r="G42" s="220">
        <f>IF(COUNT(G5:G39)=0,"",STDEVP(G5:G39))</f>
      </c>
      <c r="H42" s="88"/>
      <c r="I42" s="88"/>
      <c r="J42" s="88" t="s">
        <v>88</v>
      </c>
      <c r="K42" s="100">
        <f>IF('Encodage réponses Es'!O40="","",'Encodage réponses Es'!O40)</f>
        <v>0</v>
      </c>
      <c r="L42" s="63">
        <f>IF('Encodage réponses Es'!P40="","",'Encodage réponses Es'!P40)</f>
        <v>0</v>
      </c>
      <c r="M42" s="63">
        <f>IF('Encodage réponses Es'!T40="","",'Encodage réponses Es'!T40)</f>
        <v>0</v>
      </c>
      <c r="N42" s="63">
        <f>IF('Encodage réponses Es'!AG40="","",'Encodage réponses Es'!AG40)</f>
        <v>0</v>
      </c>
      <c r="O42" s="63">
        <f>IF('Encodage réponses Es'!AH40="","",'Encodage réponses Es'!AH40)</f>
        <v>0</v>
      </c>
      <c r="P42" s="247">
        <f>IF('Encodage réponses Es'!AK40="","",'Encodage réponses Es'!AK40)</f>
        <v>0</v>
      </c>
      <c r="Q42" s="44" t="s">
        <v>9</v>
      </c>
      <c r="R42" s="102">
        <f>IF(COUNT(Q5:R39)=0,"",AVERAGE(Q5:R39))</f>
      </c>
      <c r="S42" s="109">
        <f>IF('Encodage réponses Es'!R40="","",'Encodage réponses Es'!R40)</f>
        <v>0</v>
      </c>
      <c r="T42" s="110">
        <f>IF('Encodage réponses Es'!AJ40="","",'Encodage réponses Es'!AJ40)</f>
        <v>0</v>
      </c>
      <c r="U42" s="110">
        <f>IF('Encodage réponses Es'!AO40="","",'Encodage réponses Es'!AO40)</f>
        <v>0</v>
      </c>
      <c r="V42" s="110">
        <f>IF('Encodage réponses Es'!AP40="","",'Encodage réponses Es'!AP40)</f>
        <v>0</v>
      </c>
      <c r="W42" s="110">
        <f>IF('Encodage réponses Es'!AS40="","",'Encodage réponses Es'!AS40)</f>
        <v>0</v>
      </c>
      <c r="X42" s="110">
        <f>IF('Encodage réponses Es'!AT40="","",'Encodage réponses Es'!AT40)</f>
        <v>0</v>
      </c>
      <c r="Y42" s="110">
        <f>IF('Encodage réponses Es'!AU40="","",'Encodage réponses Es'!AU40)</f>
        <v>0</v>
      </c>
      <c r="Z42" s="110">
        <f>IF('Encodage réponses Es'!AV40="","",'Encodage réponses Es'!AV40)</f>
        <v>0</v>
      </c>
      <c r="AA42" s="110">
        <f>IF('Encodage réponses Es'!BA40="","",'Encodage réponses Es'!BA40)</f>
        <v>0</v>
      </c>
      <c r="AB42" s="110">
        <f>IF('Encodage réponses Es'!BB40="","",'Encodage réponses Es'!BB40)</f>
        <v>0</v>
      </c>
      <c r="AC42" s="110">
        <f>IF('Encodage réponses Es'!BC40="","",'Encodage réponses Es'!BC40)</f>
        <v>0</v>
      </c>
      <c r="AD42" s="110">
        <f>IF('Encodage réponses Es'!BD40="","",'Encodage réponses Es'!BD40)</f>
        <v>0</v>
      </c>
      <c r="AE42" s="44" t="s">
        <v>65</v>
      </c>
      <c r="AF42" s="48">
        <f>IF(COUNT(AE5:AF39)=0,"",AVERAGE(AE5:AF39))</f>
      </c>
      <c r="AG42" s="295">
        <f>IF('Encodage réponses Es'!F40="","",'Encodage réponses Es'!F40)</f>
        <v>0</v>
      </c>
      <c r="AH42" s="44" t="s">
        <v>96</v>
      </c>
      <c r="AI42" s="48">
        <f>IF(COUNT(AH5:AI39)=0,"",AVERAGE(AH5:AI39))</f>
      </c>
      <c r="AJ42" s="116">
        <f>IF('Encodage réponses Es'!E40="","",'Encodage réponses Es'!E40)</f>
        <v>0</v>
      </c>
      <c r="AK42" s="116">
        <f>IF('Encodage réponses Es'!AQ40="","",'Encodage réponses Es'!AQ40)</f>
        <v>0</v>
      </c>
      <c r="AL42" s="44" t="s">
        <v>2</v>
      </c>
      <c r="AM42" s="48">
        <f>IF(COUNT(AL5:AM39)=0,"",AVERAGE(AL5:AM39))</f>
      </c>
      <c r="AN42" s="278">
        <f>IF('Encodage réponses Es'!K40="","",'Encodage réponses Es'!K40)</f>
        <v>0</v>
      </c>
      <c r="AO42" s="277">
        <f>IF('Encodage réponses Es'!N40="","",'Encodage réponses Es'!N40)</f>
        <v>0</v>
      </c>
      <c r="AP42" s="278">
        <f>IF('Encodage réponses Es'!W40="","",'Encodage réponses Es'!W40)</f>
        <v>0</v>
      </c>
      <c r="AQ42" s="278">
        <f>IF('Encodage réponses Es'!Z40="","",'Encodage réponses Es'!Z40)</f>
        <v>0</v>
      </c>
      <c r="AR42" s="278">
        <f>IF('Encodage réponses Es'!AI40="","",'Encodage réponses Es'!AI40)</f>
        <v>0</v>
      </c>
      <c r="AS42" s="55" t="s">
        <v>7</v>
      </c>
      <c r="AT42" s="48">
        <f>IF(COUNT(AS5:AT39)=0,"",AVERAGE(AS5:AT39))</f>
      </c>
      <c r="AU42" s="278">
        <f>IF('Encodage réponses Es'!L40="","",'Encodage réponses Es'!L40)</f>
        <v>0</v>
      </c>
      <c r="AV42" s="278">
        <f>IF('Encodage réponses Es'!M40="","",'Encodage réponses Es'!M40)</f>
        <v>0</v>
      </c>
      <c r="AW42" s="278">
        <f>IF('Encodage réponses Es'!Q40="","",'Encodage réponses Es'!Q40)</f>
        <v>0</v>
      </c>
      <c r="AX42" s="278">
        <f>IF('Encodage réponses Es'!U40="","",'Encodage réponses Es'!U40)</f>
        <v>0</v>
      </c>
      <c r="AY42" s="278">
        <f>IF('Encodage réponses Es'!AA40="","",'Encodage réponses Es'!AA40)</f>
        <v>0</v>
      </c>
      <c r="AZ42" s="278">
        <f>IF('Encodage réponses Es'!AB40="","",'Encodage réponses Es'!AB40)</f>
        <v>0</v>
      </c>
      <c r="BA42" s="278">
        <f>IF('Encodage réponses Es'!AC40="","",'Encodage réponses Es'!AC40)</f>
        <v>0</v>
      </c>
      <c r="BB42" s="278">
        <f>IF('Encodage réponses Es'!AD40="","",'Encodage réponses Es'!AD40)</f>
        <v>0</v>
      </c>
      <c r="BC42" s="278">
        <f>IF('Encodage réponses Es'!AM40="","",'Encodage réponses Es'!AM40)</f>
        <v>0</v>
      </c>
      <c r="BD42" s="278">
        <f>IF('Encodage réponses Es'!AN40="","",'Encodage réponses Es'!AN40)</f>
        <v>0</v>
      </c>
      <c r="BE42" s="278">
        <f>IF('Encodage réponses Es'!AQ40="","",'Encodage réponses Es'!AQ40)</f>
        <v>0</v>
      </c>
      <c r="BF42" s="278">
        <f>IF('Encodage réponses Es'!AR40="","",'Encodage réponses Es'!AR40)</f>
        <v>0</v>
      </c>
      <c r="BG42" s="278">
        <f>IF('Encodage réponses Es'!AW40="","",'Encodage réponses Es'!AW40)</f>
        <v>0</v>
      </c>
      <c r="BH42" s="278">
        <f>IF('Encodage réponses Es'!AX40="","",'Encodage réponses Es'!AX40)</f>
        <v>0</v>
      </c>
      <c r="BI42" s="278">
        <f>IF('Encodage réponses Es'!AY40="","",'Encodage réponses Es'!AY40)</f>
        <v>0</v>
      </c>
      <c r="BJ42" s="278">
        <f>IF('Encodage réponses Es'!AZ40="","",'Encodage réponses Es'!AZ40)</f>
        <v>0</v>
      </c>
      <c r="BK42" s="278">
        <f>IF('Encodage réponses Es'!BE40="","",'Encodage réponses Es'!BE40)</f>
        <v>0</v>
      </c>
      <c r="BL42" s="278">
        <f>IF('Encodage réponses Es'!BF40="","",'Encodage réponses Es'!BF40)</f>
        <v>0</v>
      </c>
      <c r="BM42" s="278">
        <f>IF('Encodage réponses Es'!BG40="","",'Encodage réponses Es'!BG40)</f>
        <v>0</v>
      </c>
      <c r="BN42" s="278">
        <f>IF('Encodage réponses Es'!BH40="","",'Encodage réponses Es'!BH40)</f>
        <v>0</v>
      </c>
      <c r="BO42" s="55" t="s">
        <v>68</v>
      </c>
      <c r="BP42" s="48">
        <f>IF(COUNT(BO5:BP39)=0,"",AVERAGE(BO5:BP39))</f>
      </c>
      <c r="BQ42" s="202">
        <f>IF('Encodage réponses Es'!Y40="","",'Encodage réponses Es'!Y40)</f>
        <v>0</v>
      </c>
      <c r="BR42" s="202">
        <f>IF('Encodage réponses Es'!AL40="","",'Encodage réponses Es'!AL40)</f>
        <v>0</v>
      </c>
      <c r="BS42" s="44" t="s">
        <v>2</v>
      </c>
      <c r="BT42" s="48">
        <f>IF(COUNT(BS5:BT39)=0,"",AVERAGE(BS5:BT39))</f>
      </c>
      <c r="BU42" s="268">
        <f>IF('Encodage réponses Es'!G40="","",'Encodage réponses Es'!G40)</f>
        <v>0</v>
      </c>
      <c r="BV42" s="269">
        <f>IF('Encodage réponses Es'!H40="","",'Encodage réponses Es'!H40)</f>
        <v>0</v>
      </c>
      <c r="BW42" s="269">
        <f>IF('Encodage réponses Es'!I40="","",'Encodage réponses Es'!I40)</f>
        <v>0</v>
      </c>
      <c r="BX42" s="270">
        <f>IF('Encodage réponses Es'!J40="","",'Encodage réponses Es'!J40)</f>
        <v>0</v>
      </c>
      <c r="BY42" s="44" t="s">
        <v>28</v>
      </c>
      <c r="BZ42" s="102">
        <f>IF(COUNT(BY5:BZ39)=0,"",AVERAGE(BY5:BZ39))</f>
      </c>
      <c r="CA42" s="109">
        <f>IF('Encodage réponses Es'!S40="","",'Encodage réponses Es'!S40)</f>
        <v>0</v>
      </c>
      <c r="CB42" s="110">
        <f>IF('Encodage réponses Es'!V40="","",'Encodage réponses Es'!V40)</f>
        <v>0</v>
      </c>
      <c r="CC42" s="110">
        <f>IF('Encodage réponses Es'!AE40="","",'Encodage réponses Es'!AE40)</f>
        <v>0</v>
      </c>
      <c r="CD42" s="276">
        <f>IF('Encodage réponses Es'!AF40="","",'Encodage réponses Es'!AF40)</f>
        <v>0</v>
      </c>
      <c r="CE42" s="55" t="s">
        <v>7</v>
      </c>
      <c r="CF42" s="48">
        <f>IF(COUNT(CE5:CF39)=0,"",AVERAGE(CE5:CF39))</f>
      </c>
    </row>
    <row r="43" spans="2:84" ht="12.75" customHeight="1">
      <c r="B43" s="88"/>
      <c r="C43" s="88"/>
      <c r="D43" s="95"/>
      <c r="E43" s="95"/>
      <c r="F43" s="139" t="s">
        <v>22</v>
      </c>
      <c r="G43" s="220">
        <f>IF(COUNT(G5:G39)=0,"",AVERAGE(G5:G39))</f>
      </c>
      <c r="H43" s="95"/>
      <c r="I43" s="209"/>
      <c r="J43" s="88" t="s">
        <v>89</v>
      </c>
      <c r="K43" s="99">
        <f>IF('Encodage réponses Es'!O41="","",'Encodage réponses Es'!O41)</f>
        <v>0</v>
      </c>
      <c r="L43" s="18">
        <f>IF('Encodage réponses Es'!P41="","",'Encodage réponses Es'!P41)</f>
        <v>0</v>
      </c>
      <c r="M43" s="18">
        <f>IF('Encodage réponses Es'!T41="","",'Encodage réponses Es'!T41)</f>
        <v>0</v>
      </c>
      <c r="N43" s="18">
        <f>IF('Encodage réponses Es'!AG41="","",'Encodage réponses Es'!AG41)</f>
        <v>0</v>
      </c>
      <c r="O43" s="18">
        <f>IF('Encodage réponses Es'!AH41="","",'Encodage réponses Es'!AH41)</f>
        <v>0</v>
      </c>
      <c r="P43" s="97">
        <f>IF('Encodage réponses Es'!AK41="","",'Encodage réponses Es'!AK41)</f>
        <v>0</v>
      </c>
      <c r="Q43" s="159">
        <v>0</v>
      </c>
      <c r="R43" s="60">
        <f>COUNTIF(Q$5:Q$39,0)</f>
        <v>0</v>
      </c>
      <c r="S43" s="17">
        <f>IF('Encodage réponses Es'!R41="","",'Encodage réponses Es'!R41)</f>
        <v>0</v>
      </c>
      <c r="T43" s="18">
        <f>IF('Encodage réponses Es'!AJ41="","",'Encodage réponses Es'!AJ41)</f>
        <v>0</v>
      </c>
      <c r="U43" s="18">
        <f>IF('Encodage réponses Es'!AO41="","",'Encodage réponses Es'!AO41)</f>
        <v>0</v>
      </c>
      <c r="V43" s="18">
        <f>IF('Encodage réponses Es'!AP41="","",'Encodage réponses Es'!AP41)</f>
        <v>0</v>
      </c>
      <c r="W43" s="18">
        <f>IF('Encodage réponses Es'!AS41="","",'Encodage réponses Es'!AS41)</f>
        <v>0</v>
      </c>
      <c r="X43" s="18">
        <f>IF('Encodage réponses Es'!AT41="","",'Encodage réponses Es'!AT41)</f>
        <v>0</v>
      </c>
      <c r="Y43" s="18">
        <f>IF('Encodage réponses Es'!AU41="","",'Encodage réponses Es'!AU41)</f>
        <v>0</v>
      </c>
      <c r="Z43" s="18">
        <f>IF('Encodage réponses Es'!AV41="","",'Encodage réponses Es'!AV41)</f>
        <v>0</v>
      </c>
      <c r="AA43" s="18">
        <f>IF('Encodage réponses Es'!BA41="","",'Encodage réponses Es'!BA41)</f>
        <v>0</v>
      </c>
      <c r="AB43" s="18">
        <f>IF('Encodage réponses Es'!BB41="","",'Encodage réponses Es'!BB41)</f>
        <v>0</v>
      </c>
      <c r="AC43" s="18">
        <f>IF('Encodage réponses Es'!BC41="","",'Encodage réponses Es'!BC41)</f>
        <v>0</v>
      </c>
      <c r="AD43" s="18">
        <f>IF('Encodage réponses Es'!BD41="","",'Encodage réponses Es'!BD41)</f>
        <v>0</v>
      </c>
      <c r="AE43" s="159">
        <v>0</v>
      </c>
      <c r="AF43" s="159">
        <f>COUNTIF(AE$5:AE$39,0)</f>
        <v>0</v>
      </c>
      <c r="AG43" s="193">
        <f>IF('Encodage réponses Es'!F41="","",'Encodage réponses Es'!F41)</f>
        <v>0</v>
      </c>
      <c r="AH43" s="159">
        <v>0</v>
      </c>
      <c r="AI43" s="160">
        <f>COUNTIF(AH$5:AH$39,AH43)</f>
        <v>0</v>
      </c>
      <c r="AJ43" s="20">
        <f>IF('Encodage réponses Es'!E41="","",'Encodage réponses Es'!E41)</f>
        <v>0</v>
      </c>
      <c r="AK43" s="19">
        <f>IF('Encodage réponses Es'!AQ41="","",'Encodage réponses Es'!AQ41)</f>
        <v>0</v>
      </c>
      <c r="AL43" s="159">
        <v>0</v>
      </c>
      <c r="AM43" s="159">
        <f>COUNTIF(AL$5:AL$39,AL43)</f>
        <v>0</v>
      </c>
      <c r="AN43" s="161">
        <f>IF('Encodage réponses Es'!K41="","",'Encodage réponses Es'!K41)</f>
        <v>0</v>
      </c>
      <c r="AO43" s="98">
        <f>IF('Encodage réponses Es'!N41="","",'Encodage réponses Es'!N41)</f>
        <v>0</v>
      </c>
      <c r="AP43" s="161">
        <f>IF('Encodage réponses Es'!W41="","",'Encodage réponses Es'!W41)</f>
        <v>0</v>
      </c>
      <c r="AQ43" s="161">
        <f>IF('Encodage réponses Es'!Z41="","",'Encodage réponses Es'!Z41)</f>
        <v>0</v>
      </c>
      <c r="AR43" s="161">
        <f>IF('Encodage réponses Es'!AI41="","",'Encodage réponses Es'!AI41)</f>
        <v>0</v>
      </c>
      <c r="AS43" s="159">
        <v>0</v>
      </c>
      <c r="AT43" s="159">
        <f aca="true" t="shared" si="11" ref="AT43:AT48">COUNTIF(AS$5:AS$39,AS43)</f>
        <v>0</v>
      </c>
      <c r="AU43" s="161">
        <f>IF('Encodage réponses Es'!L41="","",'Encodage réponses Es'!L41)</f>
        <v>0</v>
      </c>
      <c r="AV43" s="161">
        <f>IF('Encodage réponses Es'!M41="","",'Encodage réponses Es'!M41)</f>
        <v>0</v>
      </c>
      <c r="AW43" s="161">
        <f>IF('Encodage réponses Es'!Q41="","",'Encodage réponses Es'!Q41)</f>
        <v>0</v>
      </c>
      <c r="AX43" s="161">
        <f>IF('Encodage réponses Es'!U41="","",'Encodage réponses Es'!U41)</f>
        <v>0</v>
      </c>
      <c r="AY43" s="161">
        <f>IF('Encodage réponses Es'!AA41="","",'Encodage réponses Es'!AA41)</f>
        <v>0</v>
      </c>
      <c r="AZ43" s="161">
        <f>IF('Encodage réponses Es'!AB41="","",'Encodage réponses Es'!AB41)</f>
        <v>0</v>
      </c>
      <c r="BA43" s="161">
        <f>IF('Encodage réponses Es'!AC41="","",'Encodage réponses Es'!AC41)</f>
        <v>0</v>
      </c>
      <c r="BB43" s="161">
        <f>IF('Encodage réponses Es'!AD41="","",'Encodage réponses Es'!AD41)</f>
        <v>0</v>
      </c>
      <c r="BC43" s="161">
        <f>IF('Encodage réponses Es'!AM41="","",'Encodage réponses Es'!AM41)</f>
        <v>0</v>
      </c>
      <c r="BD43" s="161">
        <f>IF('Encodage réponses Es'!AN41="","",'Encodage réponses Es'!AN41)</f>
        <v>0</v>
      </c>
      <c r="BE43" s="161">
        <f>IF('Encodage réponses Es'!AQ41="","",'Encodage réponses Es'!AQ41)</f>
        <v>0</v>
      </c>
      <c r="BF43" s="161">
        <f>IF('Encodage réponses Es'!AR41="","",'Encodage réponses Es'!AR41)</f>
        <v>0</v>
      </c>
      <c r="BG43" s="161">
        <f>IF('Encodage réponses Es'!AW41="","",'Encodage réponses Es'!AW41)</f>
        <v>0</v>
      </c>
      <c r="BH43" s="161">
        <f>IF('Encodage réponses Es'!AX41="","",'Encodage réponses Es'!AX41)</f>
        <v>0</v>
      </c>
      <c r="BI43" s="161">
        <f>IF('Encodage réponses Es'!AY41="","",'Encodage réponses Es'!AY41)</f>
        <v>0</v>
      </c>
      <c r="BJ43" s="161">
        <f>IF('Encodage réponses Es'!AZ41="","",'Encodage réponses Es'!AZ41)</f>
        <v>0</v>
      </c>
      <c r="BK43" s="161">
        <f>IF('Encodage réponses Es'!BE41="","",'Encodage réponses Es'!BE41)</f>
        <v>0</v>
      </c>
      <c r="BL43" s="161">
        <f>IF('Encodage réponses Es'!BF41="","",'Encodage réponses Es'!BF41)</f>
        <v>0</v>
      </c>
      <c r="BM43" s="161">
        <f>IF('Encodage réponses Es'!BG41="","",'Encodage réponses Es'!BG41)</f>
        <v>0</v>
      </c>
      <c r="BN43" s="161">
        <f>IF('Encodage réponses Es'!BH41="","",'Encodage réponses Es'!BH41)</f>
        <v>0</v>
      </c>
      <c r="BO43" s="253" t="s">
        <v>69</v>
      </c>
      <c r="BP43" s="159">
        <f>COUNTIF(BO$5:BO$39,"&lt;3")</f>
        <v>0</v>
      </c>
      <c r="BQ43" s="193">
        <f>IF('Encodage réponses Es'!Y41="","",'Encodage réponses Es'!Y41)</f>
        <v>0</v>
      </c>
      <c r="BR43" s="18">
        <f>IF('Encodage réponses Es'!AL41="","",'Encodage réponses Es'!AL41)</f>
        <v>0</v>
      </c>
      <c r="BS43" s="203">
        <v>0</v>
      </c>
      <c r="BT43" s="165">
        <f>COUNTIF(BS$5:BS$39,BS43)</f>
        <v>0</v>
      </c>
      <c r="BU43" s="17">
        <f>IF('Encodage réponses Es'!G41="","",'Encodage réponses Es'!G41)</f>
        <v>0</v>
      </c>
      <c r="BV43" s="18">
        <f>IF('Encodage réponses Es'!H41="","",'Encodage réponses Es'!H41)</f>
        <v>0</v>
      </c>
      <c r="BW43" s="18">
        <f>IF('Encodage réponses Es'!I41="","",'Encodage réponses Es'!I41)</f>
        <v>0</v>
      </c>
      <c r="BX43" s="97">
        <f>IF('Encodage réponses Es'!J41="","",'Encodage réponses Es'!J41)</f>
        <v>0</v>
      </c>
      <c r="BY43" s="60">
        <v>0</v>
      </c>
      <c r="BZ43" s="60">
        <f>COUNTIF(BY$5:BY$39,BY43)</f>
        <v>0</v>
      </c>
      <c r="CA43" s="17">
        <f>IF('Encodage réponses Es'!S41="","",'Encodage réponses Es'!S41)</f>
        <v>0</v>
      </c>
      <c r="CB43" s="18">
        <f>IF('Encodage réponses Es'!V41="","",'Encodage réponses Es'!V41)</f>
        <v>0</v>
      </c>
      <c r="CC43" s="18">
        <f>IF('Encodage réponses Es'!AE41="","",'Encodage réponses Es'!AE41)</f>
        <v>0</v>
      </c>
      <c r="CD43" s="97">
        <f>IF('Encodage réponses Es'!AF41="","",'Encodage réponses Es'!AF41)</f>
        <v>0</v>
      </c>
      <c r="CE43" s="60">
        <v>0</v>
      </c>
      <c r="CF43" s="60">
        <f aca="true" t="shared" si="12" ref="CF43:CF48">COUNTIF(CE$5:CE$39,CE43)</f>
        <v>0</v>
      </c>
    </row>
    <row r="44" spans="2:84" ht="13.5" thickBot="1">
      <c r="B44" s="88"/>
      <c r="C44" s="88"/>
      <c r="D44" s="88"/>
      <c r="E44" s="88"/>
      <c r="F44" s="140" t="s">
        <v>10</v>
      </c>
      <c r="G44" s="141"/>
      <c r="H44" s="88"/>
      <c r="I44" s="88"/>
      <c r="J44" s="88" t="s">
        <v>3</v>
      </c>
      <c r="K44" s="248">
        <f>IF('Encodage réponses Es'!O42="","",'Encodage réponses Es'!O42)</f>
      </c>
      <c r="L44" s="72">
        <f>IF('Encodage réponses Es'!P42="","",'Encodage réponses Es'!P42)</f>
      </c>
      <c r="M44" s="72">
        <f>IF('Encodage réponses Es'!T42="","",'Encodage réponses Es'!T42)</f>
      </c>
      <c r="N44" s="72">
        <f>IF('Encodage réponses Es'!AG42="","",'Encodage réponses Es'!AG42)</f>
      </c>
      <c r="O44" s="72">
        <f>IF('Encodage réponses Es'!AH42="","",'Encodage réponses Es'!AH42)</f>
      </c>
      <c r="P44" s="249">
        <f>IF('Encodage réponses Es'!AK42="","",'Encodage réponses Es'!AK42)</f>
      </c>
      <c r="Q44" s="159">
        <v>1</v>
      </c>
      <c r="R44" s="60">
        <f>COUNTIF(Q$5:Q$39,1)</f>
        <v>0</v>
      </c>
      <c r="S44" s="71">
        <f>IF('Encodage réponses Es'!R42="","",'Encodage réponses Es'!R42)</f>
      </c>
      <c r="T44" s="72">
        <f>IF('Encodage réponses Es'!AJ42="","",'Encodage réponses Es'!AJ42)</f>
      </c>
      <c r="U44" s="72">
        <f>IF('Encodage réponses Es'!AO42="","",'Encodage réponses Es'!AO42)</f>
      </c>
      <c r="V44" s="72">
        <f>IF('Encodage réponses Es'!AP42="","",'Encodage réponses Es'!AP42)</f>
      </c>
      <c r="W44" s="72">
        <f>IF('Encodage réponses Es'!AS42="","",'Encodage réponses Es'!AS42)</f>
      </c>
      <c r="X44" s="72">
        <f>IF('Encodage réponses Es'!AT42="","",'Encodage réponses Es'!AT42)</f>
      </c>
      <c r="Y44" s="72">
        <f>IF('Encodage réponses Es'!AU42="","",'Encodage réponses Es'!AU42)</f>
      </c>
      <c r="Z44" s="72">
        <f>IF('Encodage réponses Es'!AV42="","",'Encodage réponses Es'!AV42)</f>
      </c>
      <c r="AA44" s="72">
        <f>IF('Encodage réponses Es'!BA42="","",'Encodage réponses Es'!BA42)</f>
      </c>
      <c r="AB44" s="72">
        <f>IF('Encodage réponses Es'!BB42="","",'Encodage réponses Es'!BB42)</f>
      </c>
      <c r="AC44" s="72">
        <f>IF('Encodage réponses Es'!BC42="","",'Encodage réponses Es'!BC42)</f>
      </c>
      <c r="AD44" s="72">
        <f>IF('Encodage réponses Es'!BD42="","",'Encodage réponses Es'!BD42)</f>
      </c>
      <c r="AE44" s="253" t="s">
        <v>66</v>
      </c>
      <c r="AF44" s="160">
        <f>COUNTIF(AE$5:AE$39,1)</f>
        <v>0</v>
      </c>
      <c r="AG44" s="114">
        <f>IF('Encodage réponses Es'!F42="","",'Encodage réponses Es'!F42)</f>
      </c>
      <c r="AH44" s="159">
        <v>1</v>
      </c>
      <c r="AI44" s="160">
        <f>COUNTIF(AH$5:AH$39,AH44)</f>
        <v>0</v>
      </c>
      <c r="AJ44" s="263">
        <f>IF('Encodage réponses Es'!E42="","",'Encodage réponses Es'!E42)</f>
        <v>0</v>
      </c>
      <c r="AK44" s="70">
        <f>IF('Encodage réponses Es'!AQ42="","",'Encodage réponses Es'!AQ42)</f>
      </c>
      <c r="AL44" s="159">
        <v>1</v>
      </c>
      <c r="AM44" s="159">
        <f>COUNTIF(AL$5:AL$39,AL44)</f>
        <v>0</v>
      </c>
      <c r="AN44" s="162">
        <f>IF('Encodage réponses Es'!K42="","",'Encodage réponses Es'!K42)</f>
      </c>
      <c r="AO44" s="261">
        <f>IF('Encodage réponses Es'!N42="","",'Encodage réponses Es'!N42)</f>
      </c>
      <c r="AP44" s="162">
        <f>IF('Encodage réponses Es'!W42="","",'Encodage réponses Es'!W42)</f>
      </c>
      <c r="AQ44" s="162">
        <f>IF('Encodage réponses Es'!Z42="","",'Encodage réponses Es'!Z42)</f>
      </c>
      <c r="AR44" s="162">
        <f>IF('Encodage réponses Es'!AI42="","",'Encodage réponses Es'!AI42)</f>
      </c>
      <c r="AS44" s="159">
        <v>1</v>
      </c>
      <c r="AT44" s="159">
        <f t="shared" si="11"/>
        <v>0</v>
      </c>
      <c r="AU44" s="162">
        <f>IF('Encodage réponses Es'!L42="","",'Encodage réponses Es'!L42)</f>
      </c>
      <c r="AV44" s="265">
        <f>IF('Encodage réponses Es'!M42="","",'Encodage réponses Es'!M42)</f>
        <v>0</v>
      </c>
      <c r="AW44" s="264">
        <f>IF('Encodage réponses Es'!Q42="","",'Encodage réponses Es'!Q42)</f>
        <v>0</v>
      </c>
      <c r="AX44" s="162">
        <f>IF('Encodage réponses Es'!U42="","",'Encodage réponses Es'!U42)</f>
      </c>
      <c r="AY44" s="264">
        <f>IF('Encodage réponses Es'!AA42="","",'Encodage réponses Es'!AA42)</f>
        <v>0</v>
      </c>
      <c r="AZ44" s="162">
        <f>IF('Encodage réponses Es'!AB42="","",'Encodage réponses Es'!AB42)</f>
      </c>
      <c r="BA44" s="162">
        <f>IF('Encodage réponses Es'!AC42="","",'Encodage réponses Es'!AC42)</f>
      </c>
      <c r="BB44" s="264">
        <f>IF('Encodage réponses Es'!AD42="","",'Encodage réponses Es'!AD42)</f>
        <v>0</v>
      </c>
      <c r="BC44" s="162">
        <f>IF('Encodage réponses Es'!AM42="","",'Encodage réponses Es'!AM42)</f>
      </c>
      <c r="BD44" s="162">
        <f>IF('Encodage réponses Es'!AN42="","",'Encodage réponses Es'!AN42)</f>
      </c>
      <c r="BE44" s="162">
        <f>IF('Encodage réponses Es'!AQ42="","",'Encodage réponses Es'!AQ42)</f>
      </c>
      <c r="BF44" s="162">
        <f>IF('Encodage réponses Es'!AR42="","",'Encodage réponses Es'!AR42)</f>
      </c>
      <c r="BG44" s="264">
        <f>IF('Encodage réponses Es'!AW42="","",'Encodage réponses Es'!AW42)</f>
        <v>0</v>
      </c>
      <c r="BH44" s="264">
        <f>IF('Encodage réponses Es'!AX42="","",'Encodage réponses Es'!AX42)</f>
        <v>0</v>
      </c>
      <c r="BI44" s="162">
        <f>IF('Encodage réponses Es'!AY42="","",'Encodage réponses Es'!AY42)</f>
      </c>
      <c r="BJ44" s="162">
        <f>IF('Encodage réponses Es'!AZ42="","",'Encodage réponses Es'!AZ42)</f>
      </c>
      <c r="BK44" s="162">
        <f>IF('Encodage réponses Es'!BE42="","",'Encodage réponses Es'!BE42)</f>
      </c>
      <c r="BL44" s="162">
        <f>IF('Encodage réponses Es'!BF42="","",'Encodage réponses Es'!BF42)</f>
      </c>
      <c r="BM44" s="162">
        <f>IF('Encodage réponses Es'!BG42="","",'Encodage réponses Es'!BG42)</f>
      </c>
      <c r="BN44" s="162">
        <f>IF('Encodage réponses Es'!BH42="","",'Encodage réponses Es'!BH42)</f>
      </c>
      <c r="BO44" s="253" t="s">
        <v>70</v>
      </c>
      <c r="BP44" s="160">
        <f>COUNTIF(BO$5:BO$39,"&lt;5")-BP43</f>
        <v>0</v>
      </c>
      <c r="BQ44" s="114">
        <f>IF('Encodage réponses Es'!Y42="","",'Encodage réponses Es'!Y42)</f>
      </c>
      <c r="BR44" s="266">
        <f>IF('Encodage réponses Es'!AL42="","",'Encodage réponses Es'!AL42)</f>
        <v>0</v>
      </c>
      <c r="BS44" s="203">
        <v>1</v>
      </c>
      <c r="BT44" s="165">
        <f>COUNTIF(BS$5:BS$39,BS44)</f>
        <v>0</v>
      </c>
      <c r="BU44" s="71">
        <f>IF('Encodage réponses Es'!G42="","",'Encodage réponses Es'!G42)</f>
      </c>
      <c r="BV44" s="72">
        <f>IF('Encodage réponses Es'!H42="","",'Encodage réponses Es'!H42)</f>
      </c>
      <c r="BW44" s="72">
        <f>IF('Encodage réponses Es'!I42="","",'Encodage réponses Es'!I42)</f>
      </c>
      <c r="BX44" s="249">
        <f>IF('Encodage réponses Es'!J42="","",'Encodage réponses Es'!J42)</f>
      </c>
      <c r="BY44" s="61">
        <v>1</v>
      </c>
      <c r="BZ44" s="60">
        <f>COUNTIF(BY$5:BY$39,BY44)</f>
        <v>0</v>
      </c>
      <c r="CA44" s="71">
        <f>IF('Encodage réponses Es'!S42="","",'Encodage réponses Es'!S42)</f>
      </c>
      <c r="CB44" s="72">
        <f>IF('Encodage réponses Es'!V42="","",'Encodage réponses Es'!V42)</f>
      </c>
      <c r="CC44" s="72">
        <f>IF('Encodage réponses Es'!AE42="","",'Encodage réponses Es'!AE42)</f>
      </c>
      <c r="CD44" s="274">
        <f>IF('Encodage réponses Es'!AF42="","",'Encodage réponses Es'!AF42)</f>
        <v>0</v>
      </c>
      <c r="CE44" s="61">
        <v>1</v>
      </c>
      <c r="CF44" s="60">
        <f t="shared" si="12"/>
        <v>0</v>
      </c>
    </row>
    <row r="45" spans="2:84" ht="12.75">
      <c r="B45" s="95"/>
      <c r="C45" s="95"/>
      <c r="D45" s="94"/>
      <c r="E45" s="94"/>
      <c r="G45" s="142"/>
      <c r="H45" s="209"/>
      <c r="I45" s="88"/>
      <c r="J45" s="88" t="s">
        <v>0</v>
      </c>
      <c r="K45" s="99">
        <f>IF('Encodage réponses Es'!O43="","",'Encodage réponses Es'!O43)</f>
        <v>0</v>
      </c>
      <c r="L45" s="18">
        <f>IF('Encodage réponses Es'!P43="","",'Encodage réponses Es'!P43)</f>
        <v>0</v>
      </c>
      <c r="M45" s="18">
        <f>IF('Encodage réponses Es'!T43="","",'Encodage réponses Es'!T43)</f>
        <v>0</v>
      </c>
      <c r="N45" s="18">
        <f>IF('Encodage réponses Es'!AG43="","",'Encodage réponses Es'!AG43)</f>
        <v>0</v>
      </c>
      <c r="O45" s="18">
        <f>IF('Encodage réponses Es'!AH43="","",'Encodage réponses Es'!AH43)</f>
        <v>0</v>
      </c>
      <c r="P45" s="97">
        <f>IF('Encodage réponses Es'!AK43="","",'Encodage réponses Es'!AK43)</f>
        <v>0</v>
      </c>
      <c r="Q45" s="159">
        <v>2</v>
      </c>
      <c r="R45" s="60">
        <f>COUNTIF(Q$5:Q$39,2)</f>
        <v>0</v>
      </c>
      <c r="S45" s="17">
        <f>IF('Encodage réponses Es'!R43="","",'Encodage réponses Es'!R43)</f>
        <v>0</v>
      </c>
      <c r="T45" s="18">
        <f>IF('Encodage réponses Es'!AJ43="","",'Encodage réponses Es'!AJ43)</f>
        <v>0</v>
      </c>
      <c r="U45" s="18">
        <f>IF('Encodage réponses Es'!AO43="","",'Encodage réponses Es'!AO43)</f>
        <v>0</v>
      </c>
      <c r="V45" s="18">
        <f>IF('Encodage réponses Es'!AP43="","",'Encodage réponses Es'!AP43)</f>
        <v>0</v>
      </c>
      <c r="W45" s="18">
        <f>IF('Encodage réponses Es'!AS43="","",'Encodage réponses Es'!AS43)</f>
        <v>0</v>
      </c>
      <c r="X45" s="18">
        <f>IF('Encodage réponses Es'!AT43="","",'Encodage réponses Es'!AT43)</f>
        <v>0</v>
      </c>
      <c r="Y45" s="18">
        <f>IF('Encodage réponses Es'!AU43="","",'Encodage réponses Es'!AU43)</f>
        <v>0</v>
      </c>
      <c r="Z45" s="18">
        <f>IF('Encodage réponses Es'!AV43="","",'Encodage réponses Es'!AV43)</f>
        <v>0</v>
      </c>
      <c r="AA45" s="18">
        <f>IF('Encodage réponses Es'!BA43="","",'Encodage réponses Es'!BA43)</f>
        <v>0</v>
      </c>
      <c r="AB45" s="18">
        <f>IF('Encodage réponses Es'!BB43="","",'Encodage réponses Es'!BB43)</f>
        <v>0</v>
      </c>
      <c r="AC45" s="18">
        <f>IF('Encodage réponses Es'!BC43="","",'Encodage réponses Es'!BC43)</f>
        <v>0</v>
      </c>
      <c r="AD45" s="18">
        <f>IF('Encodage réponses Es'!BD43="","",'Encodage réponses Es'!BD43)</f>
        <v>0</v>
      </c>
      <c r="AE45" s="253" t="s">
        <v>67</v>
      </c>
      <c r="AF45" s="160">
        <f>COUNTIF(AE$5:AE$39,2)</f>
        <v>0</v>
      </c>
      <c r="AG45" s="193">
        <f>IF('Encodage réponses Es'!F43="","",'Encodage réponses Es'!F43)</f>
        <v>0</v>
      </c>
      <c r="AH45" s="254"/>
      <c r="AI45" s="255"/>
      <c r="AJ45" s="20">
        <f>IF('Encodage réponses Es'!E43="","",'Encodage réponses Es'!E43)</f>
        <v>0</v>
      </c>
      <c r="AK45" s="19">
        <f>IF('Encodage réponses Es'!AQ43="","",'Encodage réponses Es'!AQ43)</f>
        <v>0</v>
      </c>
      <c r="AL45" s="159">
        <v>2</v>
      </c>
      <c r="AM45" s="159">
        <f>COUNTIF(AL$5:AL$39,AL45)</f>
        <v>0</v>
      </c>
      <c r="AN45" s="161">
        <f>IF('Encodage réponses Es'!K43="","",'Encodage réponses Es'!K43)</f>
        <v>0</v>
      </c>
      <c r="AO45" s="98">
        <f>IF('Encodage réponses Es'!N43="","",'Encodage réponses Es'!N43)</f>
        <v>0</v>
      </c>
      <c r="AP45" s="161">
        <f>IF('Encodage réponses Es'!W43="","",'Encodage réponses Es'!W43)</f>
        <v>0</v>
      </c>
      <c r="AQ45" s="161">
        <f>IF('Encodage réponses Es'!Z43="","",'Encodage réponses Es'!Z43)</f>
        <v>0</v>
      </c>
      <c r="AR45" s="161">
        <f>IF('Encodage réponses Es'!AI43="","",'Encodage réponses Es'!AI43)</f>
        <v>0</v>
      </c>
      <c r="AS45" s="159">
        <v>2</v>
      </c>
      <c r="AT45" s="159">
        <f t="shared" si="11"/>
        <v>0</v>
      </c>
      <c r="AU45" s="161">
        <f>IF('Encodage réponses Es'!L43="","",'Encodage réponses Es'!L43)</f>
        <v>0</v>
      </c>
      <c r="AV45" s="161">
        <f>IF('Encodage réponses Es'!M43="","",'Encodage réponses Es'!M43)</f>
        <v>0</v>
      </c>
      <c r="AW45" s="161">
        <f>IF('Encodage réponses Es'!Q43="","",'Encodage réponses Es'!Q43)</f>
        <v>0</v>
      </c>
      <c r="AX45" s="161">
        <f>IF('Encodage réponses Es'!U43="","",'Encodage réponses Es'!U43)</f>
        <v>0</v>
      </c>
      <c r="AY45" s="161">
        <f>IF('Encodage réponses Es'!AA43="","",'Encodage réponses Es'!AA43)</f>
        <v>0</v>
      </c>
      <c r="AZ45" s="161">
        <f>IF('Encodage réponses Es'!AB43="","",'Encodage réponses Es'!AB43)</f>
        <v>0</v>
      </c>
      <c r="BA45" s="161">
        <f>IF('Encodage réponses Es'!AC43="","",'Encodage réponses Es'!AC43)</f>
        <v>0</v>
      </c>
      <c r="BB45" s="161">
        <f>IF('Encodage réponses Es'!AD43="","",'Encodage réponses Es'!AD43)</f>
        <v>0</v>
      </c>
      <c r="BC45" s="161">
        <f>IF('Encodage réponses Es'!AM43="","",'Encodage réponses Es'!AM43)</f>
        <v>0</v>
      </c>
      <c r="BD45" s="161">
        <f>IF('Encodage réponses Es'!AN43="","",'Encodage réponses Es'!AN43)</f>
        <v>0</v>
      </c>
      <c r="BE45" s="161">
        <f>IF('Encodage réponses Es'!AQ43="","",'Encodage réponses Es'!AQ43)</f>
        <v>0</v>
      </c>
      <c r="BF45" s="161">
        <f>IF('Encodage réponses Es'!AR43="","",'Encodage réponses Es'!AR43)</f>
        <v>0</v>
      </c>
      <c r="BG45" s="161">
        <f>IF('Encodage réponses Es'!AW43="","",'Encodage réponses Es'!AW43)</f>
        <v>0</v>
      </c>
      <c r="BH45" s="161">
        <f>IF('Encodage réponses Es'!AX43="","",'Encodage réponses Es'!AX43)</f>
        <v>0</v>
      </c>
      <c r="BI45" s="161">
        <f>IF('Encodage réponses Es'!AY43="","",'Encodage réponses Es'!AY43)</f>
        <v>0</v>
      </c>
      <c r="BJ45" s="161">
        <f>IF('Encodage réponses Es'!AZ43="","",'Encodage réponses Es'!AZ43)</f>
        <v>0</v>
      </c>
      <c r="BK45" s="161">
        <f>IF('Encodage réponses Es'!BE43="","",'Encodage réponses Es'!BE43)</f>
        <v>0</v>
      </c>
      <c r="BL45" s="161">
        <f>IF('Encodage réponses Es'!BF43="","",'Encodage réponses Es'!BF43)</f>
        <v>0</v>
      </c>
      <c r="BM45" s="161">
        <f>IF('Encodage réponses Es'!BG43="","",'Encodage réponses Es'!BG43)</f>
        <v>0</v>
      </c>
      <c r="BN45" s="161">
        <f>IF('Encodage réponses Es'!BH43="","",'Encodage réponses Es'!BH43)</f>
        <v>0</v>
      </c>
      <c r="BO45" s="253" t="s">
        <v>71</v>
      </c>
      <c r="BP45" s="160">
        <f>COUNTIF(BO$5:BO$39,"&lt;7")-SUM(BP$43:BP44)</f>
        <v>0</v>
      </c>
      <c r="BQ45" s="193">
        <f>IF('Encodage réponses Es'!Y43="","",'Encodage réponses Es'!Y43)</f>
        <v>0</v>
      </c>
      <c r="BR45" s="18">
        <f>IF('Encodage réponses Es'!AL43="","",'Encodage réponses Es'!AL43)</f>
        <v>0</v>
      </c>
      <c r="BS45" s="203">
        <v>2</v>
      </c>
      <c r="BT45" s="165">
        <f>COUNTIF(BS$5:BS$39,BS45)</f>
        <v>0</v>
      </c>
      <c r="BU45" s="17">
        <f>IF('Encodage réponses Es'!G43="","",'Encodage réponses Es'!G43)</f>
        <v>0</v>
      </c>
      <c r="BV45" s="18">
        <f>IF('Encodage réponses Es'!H43="","",'Encodage réponses Es'!H43)</f>
        <v>0</v>
      </c>
      <c r="BW45" s="18">
        <f>IF('Encodage réponses Es'!I43="","",'Encodage réponses Es'!I43)</f>
        <v>0</v>
      </c>
      <c r="BX45" s="97">
        <f>IF('Encodage réponses Es'!J43="","",'Encodage réponses Es'!J43)</f>
        <v>0</v>
      </c>
      <c r="BY45" s="61">
        <v>2</v>
      </c>
      <c r="BZ45" s="60">
        <f>COUNTIF(BY$5:BY$39,BY45)</f>
        <v>0</v>
      </c>
      <c r="CA45" s="17">
        <f>IF('Encodage réponses Es'!S43="","",'Encodage réponses Es'!S43)</f>
        <v>0</v>
      </c>
      <c r="CB45" s="18">
        <f>IF('Encodage réponses Es'!V43="","",'Encodage réponses Es'!V43)</f>
        <v>0</v>
      </c>
      <c r="CC45" s="18">
        <f>IF('Encodage réponses Es'!AE43="","",'Encodage réponses Es'!AE43)</f>
        <v>0</v>
      </c>
      <c r="CD45" s="97">
        <f>IF('Encodage réponses Es'!AF43="","",'Encodage réponses Es'!AF43)</f>
        <v>0</v>
      </c>
      <c r="CE45" s="61">
        <v>2</v>
      </c>
      <c r="CF45" s="60">
        <f t="shared" si="12"/>
        <v>0</v>
      </c>
    </row>
    <row r="46" spans="2:84" ht="12.75" customHeight="1">
      <c r="B46" s="88"/>
      <c r="C46" s="88"/>
      <c r="D46" s="115"/>
      <c r="E46" s="115"/>
      <c r="F46" s="1" t="s">
        <v>23</v>
      </c>
      <c r="G46" s="143">
        <f>COUNTIF(G$5:G$36,"&lt;0,10")</f>
        <v>0</v>
      </c>
      <c r="H46" s="210"/>
      <c r="I46" s="210"/>
      <c r="J46" s="94"/>
      <c r="K46" s="99"/>
      <c r="L46" s="18"/>
      <c r="M46" s="18"/>
      <c r="N46" s="18"/>
      <c r="O46" s="18"/>
      <c r="P46" s="97"/>
      <c r="Q46" s="159">
        <v>3</v>
      </c>
      <c r="R46" s="60">
        <f>COUNTIF(Q$5:Q$39,3)</f>
        <v>0</v>
      </c>
      <c r="S46" s="17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59">
        <v>3</v>
      </c>
      <c r="AF46" s="160">
        <f>COUNTIF(AE$5:AE$39,3)</f>
        <v>0</v>
      </c>
      <c r="AG46" s="193"/>
      <c r="AH46" s="256"/>
      <c r="AI46" s="257"/>
      <c r="AJ46" s="20"/>
      <c r="AK46" s="19"/>
      <c r="AL46" s="159">
        <v>3</v>
      </c>
      <c r="AM46" s="159">
        <f>COUNTIF(AL$5:AL$39,AL53)</f>
        <v>0</v>
      </c>
      <c r="AN46" s="161"/>
      <c r="AO46" s="161"/>
      <c r="AP46" s="161"/>
      <c r="AQ46" s="161"/>
      <c r="AR46" s="161"/>
      <c r="AS46" s="159">
        <v>3</v>
      </c>
      <c r="AT46" s="159">
        <f t="shared" si="11"/>
        <v>0</v>
      </c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253" t="s">
        <v>72</v>
      </c>
      <c r="BP46" s="160">
        <f>COUNTIF(BO$5:BO$39,"&lt;9")-SUM(BP$43:BP45)</f>
        <v>0</v>
      </c>
      <c r="BQ46" s="193"/>
      <c r="BR46" s="18"/>
      <c r="BS46" s="203">
        <v>3</v>
      </c>
      <c r="BT46" s="165">
        <f>COUNTIF(BS$5:BS$39,BS46)</f>
        <v>0</v>
      </c>
      <c r="BU46" s="17"/>
      <c r="BV46" s="18"/>
      <c r="BW46" s="18"/>
      <c r="BX46" s="97"/>
      <c r="BY46" s="61">
        <v>3</v>
      </c>
      <c r="BZ46" s="60">
        <f>COUNTIF(BY$5:BY$39,BY46)</f>
        <v>0</v>
      </c>
      <c r="CA46" s="17"/>
      <c r="CB46" s="18"/>
      <c r="CC46" s="18"/>
      <c r="CD46" s="97"/>
      <c r="CE46" s="61">
        <v>3</v>
      </c>
      <c r="CF46" s="60">
        <f t="shared" si="12"/>
        <v>0</v>
      </c>
    </row>
    <row r="47" spans="1:84" ht="12.75">
      <c r="A47" s="2"/>
      <c r="B47" s="94"/>
      <c r="C47" s="94"/>
      <c r="F47" s="1" t="s">
        <v>24</v>
      </c>
      <c r="G47" s="143">
        <f>COUNTIF(G$5:G$36,"&lt;0,20")-G46</f>
        <v>0</v>
      </c>
      <c r="H47" s="158"/>
      <c r="I47" s="158"/>
      <c r="J47" s="88" t="s">
        <v>21</v>
      </c>
      <c r="K47" s="120">
        <f>IF('Encodage réponses Es'!O46="","",'Encodage réponses Es'!O46)</f>
      </c>
      <c r="L47" s="121">
        <f>IF('Encodage réponses Es'!P46="","",'Encodage réponses Es'!P46)</f>
      </c>
      <c r="M47" s="121">
        <f>IF('Encodage réponses Es'!T46="","",'Encodage réponses Es'!T46)</f>
      </c>
      <c r="N47" s="121">
        <f>IF('Encodage réponses Es'!AG46="","",'Encodage réponses Es'!AG46)</f>
      </c>
      <c r="O47" s="121">
        <f>IF('Encodage réponses Es'!AH46="","",'Encodage réponses Es'!AH46)</f>
      </c>
      <c r="P47" s="250">
        <f>IF('Encodage réponses Es'!AK46="","",'Encodage réponses Es'!AK46)</f>
      </c>
      <c r="Q47" s="159">
        <v>4</v>
      </c>
      <c r="R47" s="60">
        <f>COUNTIF(Q$5:Q$39,4)</f>
        <v>0</v>
      </c>
      <c r="S47" s="122">
        <f>IF('Encodage réponses Es'!R46="","",'Encodage réponses Es'!R46)</f>
      </c>
      <c r="T47" s="121">
        <f>IF('Encodage réponses Es'!AJ46="","",'Encodage réponses Es'!AJ46)</f>
      </c>
      <c r="U47" s="121">
        <f>IF('Encodage réponses Es'!AO46="","",'Encodage réponses Es'!AO46)</f>
      </c>
      <c r="V47" s="121">
        <f>IF('Encodage réponses Es'!AP46="","",'Encodage réponses Es'!AP46)</f>
      </c>
      <c r="W47" s="121">
        <f>IF('Encodage réponses Es'!AS46="","",'Encodage réponses Es'!AS46)</f>
      </c>
      <c r="X47" s="121">
        <f>IF('Encodage réponses Es'!AT46="","",'Encodage réponses Es'!AT46)</f>
      </c>
      <c r="Y47" s="121">
        <f>IF('Encodage réponses Es'!AU46="","",'Encodage réponses Es'!AU46)</f>
      </c>
      <c r="Z47" s="121">
        <f>IF('Encodage réponses Es'!AV46="","",'Encodage réponses Es'!AV46)</f>
      </c>
      <c r="AA47" s="121">
        <f>IF('Encodage réponses Es'!BA46="","",'Encodage réponses Es'!BA46)</f>
      </c>
      <c r="AB47" s="121">
        <f>IF('Encodage réponses Es'!BB46="","",'Encodage réponses Es'!BB46)</f>
      </c>
      <c r="AC47" s="121">
        <f>IF('Encodage réponses Es'!BC46="","",'Encodage réponses Es'!BC46)</f>
      </c>
      <c r="AD47" s="121">
        <f>IF('Encodage réponses Es'!BD46="","",'Encodage réponses Es'!BD46)</f>
      </c>
      <c r="AE47" s="159">
        <v>4</v>
      </c>
      <c r="AF47" s="160">
        <f>COUNTIF(AE$5:AE$39,4)</f>
        <v>0</v>
      </c>
      <c r="AG47" s="252">
        <f>IF('Encodage réponses Es'!F46="","",'Encodage réponses Es'!F46)</f>
      </c>
      <c r="AH47" s="256"/>
      <c r="AI47" s="257"/>
      <c r="AJ47" s="124">
        <f>IF('Encodage réponses Es'!E46="","",'Encodage réponses Es'!E46)</f>
      </c>
      <c r="AK47" s="123">
        <f>IF('Encodage réponses Es'!AQ46="","",'Encodage réponses Es'!AQ46)</f>
      </c>
      <c r="AL47" s="159"/>
      <c r="AM47" s="159"/>
      <c r="AN47" s="163">
        <f>IF('Encodage réponses Es'!K46="","",'Encodage réponses Es'!K46)</f>
      </c>
      <c r="AO47" s="163">
        <f>IF('Encodage réponses Es'!N46="","",'Encodage réponses Es'!N46)</f>
      </c>
      <c r="AP47" s="163">
        <f>IF('Encodage réponses Es'!W46="","",'Encodage réponses Es'!W46)</f>
      </c>
      <c r="AQ47" s="163">
        <f>IF('Encodage réponses Es'!Z46="","",'Encodage réponses Es'!Z46)</f>
      </c>
      <c r="AR47" s="163">
        <f>IF('Encodage réponses Es'!AI46="","",'Encodage réponses Es'!AI46)</f>
      </c>
      <c r="AS47" s="159">
        <v>4</v>
      </c>
      <c r="AT47" s="159">
        <f t="shared" si="11"/>
        <v>0</v>
      </c>
      <c r="AU47" s="163">
        <f>IF('Encodage réponses Es'!L46="","",'Encodage réponses Es'!L46)</f>
      </c>
      <c r="AV47" s="163">
        <f>IF('Encodage réponses Es'!M46="","",'Encodage réponses Es'!M46)</f>
      </c>
      <c r="AW47" s="163">
        <f>IF('Encodage réponses Es'!Q46="","",'Encodage réponses Es'!Q46)</f>
      </c>
      <c r="AX47" s="163">
        <f>IF('Encodage réponses Es'!U46="","",'Encodage réponses Es'!U46)</f>
      </c>
      <c r="AY47" s="163">
        <f>IF('Encodage réponses Es'!AA46="","",'Encodage réponses Es'!AA46)</f>
      </c>
      <c r="AZ47" s="163">
        <f>IF('Encodage réponses Es'!AB46="","",'Encodage réponses Es'!AB46)</f>
      </c>
      <c r="BA47" s="163">
        <f>IF('Encodage réponses Es'!AC46="","",'Encodage réponses Es'!AC46)</f>
      </c>
      <c r="BB47" s="163">
        <f>IF('Encodage réponses Es'!AD46="","",'Encodage réponses Es'!AD46)</f>
      </c>
      <c r="BC47" s="163">
        <f>IF('Encodage réponses Es'!AM46="","",'Encodage réponses Es'!AM46)</f>
      </c>
      <c r="BD47" s="163">
        <f>IF('Encodage réponses Es'!AN46="","",'Encodage réponses Es'!AN46)</f>
      </c>
      <c r="BE47" s="163">
        <f>IF('Encodage réponses Es'!AQ46="","",'Encodage réponses Es'!AQ46)</f>
      </c>
      <c r="BF47" s="163">
        <f>IF('Encodage réponses Es'!AR46="","",'Encodage réponses Es'!AR46)</f>
      </c>
      <c r="BG47" s="163">
        <f>IF('Encodage réponses Es'!AW46="","",'Encodage réponses Es'!AW46)</f>
      </c>
      <c r="BH47" s="163">
        <f>IF('Encodage réponses Es'!AX46="","",'Encodage réponses Es'!AX46)</f>
      </c>
      <c r="BI47" s="163">
        <f>IF('Encodage réponses Es'!AY46="","",'Encodage réponses Es'!AY46)</f>
      </c>
      <c r="BJ47" s="163">
        <f>IF('Encodage réponses Es'!AZ46="","",'Encodage réponses Es'!AZ46)</f>
      </c>
      <c r="BK47" s="163">
        <f>IF('Encodage réponses Es'!BE46="","",'Encodage réponses Es'!BE46)</f>
      </c>
      <c r="BL47" s="163">
        <f>IF('Encodage réponses Es'!BF46="","",'Encodage réponses Es'!BF46)</f>
      </c>
      <c r="BM47" s="163">
        <f>IF('Encodage réponses Es'!BG46="","",'Encodage réponses Es'!BG46)</f>
      </c>
      <c r="BN47" s="163">
        <f>IF('Encodage réponses Es'!BH46="","",'Encodage réponses Es'!BH46)</f>
      </c>
      <c r="BO47" s="253" t="s">
        <v>73</v>
      </c>
      <c r="BP47" s="160">
        <f>COUNTIF(BO$5:BO$39,"&lt;11")-SUM(BP$43:BP46)</f>
        <v>0</v>
      </c>
      <c r="BQ47" s="252">
        <f>IF('Encodage réponses Es'!Y46="","",'Encodage réponses Es'!Y46)</f>
      </c>
      <c r="BR47" s="121">
        <f>IF('Encodage réponses Es'!AL46="","",'Encodage réponses Es'!AL46)</f>
      </c>
      <c r="BS47" s="203"/>
      <c r="BT47" s="165"/>
      <c r="BU47" s="122">
        <f>IF('Encodage réponses Es'!G46="","",'Encodage réponses Es'!G46)</f>
      </c>
      <c r="BV47" s="121">
        <f>IF('Encodage réponses Es'!H46="","",'Encodage réponses Es'!H46)</f>
      </c>
      <c r="BW47" s="121">
        <f>IF('Encodage réponses Es'!I46="","",'Encodage réponses Es'!I46)</f>
      </c>
      <c r="BX47" s="250">
        <f>IF('Encodage réponses Es'!J46="","",'Encodage réponses Es'!J46)</f>
      </c>
      <c r="BY47" s="61">
        <v>4</v>
      </c>
      <c r="BZ47" s="60">
        <f>COUNTIF(BY$5:BY$39,BY47)</f>
        <v>0</v>
      </c>
      <c r="CA47" s="122">
        <f>IF('Encodage réponses Es'!S46="","",'Encodage réponses Es'!S46)</f>
      </c>
      <c r="CB47" s="121">
        <f>IF('Encodage réponses Es'!V46="","",'Encodage réponses Es'!V46)</f>
      </c>
      <c r="CC47" s="121">
        <f>IF('Encodage réponses Es'!AE46="","",'Encodage réponses Es'!AE46)</f>
      </c>
      <c r="CD47" s="250">
        <f>IF('Encodage réponses Es'!AF46="","",'Encodage réponses Es'!AF46)</f>
      </c>
      <c r="CE47" s="61">
        <v>4</v>
      </c>
      <c r="CF47" s="60">
        <f t="shared" si="12"/>
        <v>0</v>
      </c>
    </row>
    <row r="48" spans="3:84" s="166" customFormat="1" ht="12.75">
      <c r="C48" s="167"/>
      <c r="F48" s="168" t="s">
        <v>25</v>
      </c>
      <c r="G48" s="169">
        <f>COUNTIF(G$5:G$36,"&lt;0,30")-SUM(G46:G47)</f>
        <v>0</v>
      </c>
      <c r="H48" s="212"/>
      <c r="I48" s="211"/>
      <c r="J48" s="170" t="s">
        <v>5</v>
      </c>
      <c r="K48" s="171">
        <f>IF('Encodage réponses Es'!O47="","",'Encodage réponses Es'!O47)</f>
      </c>
      <c r="L48" s="172">
        <f>IF('Encodage réponses Es'!P47="","",'Encodage réponses Es'!P47)</f>
      </c>
      <c r="M48" s="172">
        <f>IF('Encodage réponses Es'!T47="","",'Encodage réponses Es'!T47)</f>
      </c>
      <c r="N48" s="172">
        <f>IF('Encodage réponses Es'!AG47="","",'Encodage réponses Es'!AG47)</f>
      </c>
      <c r="O48" s="172">
        <f>IF('Encodage réponses Es'!AH47="","",'Encodage réponses Es'!AH47)</f>
      </c>
      <c r="P48" s="251">
        <f>IF('Encodage réponses Es'!AK47="","",'Encodage réponses Es'!AK47)</f>
      </c>
      <c r="Q48" s="159">
        <v>5</v>
      </c>
      <c r="R48" s="60">
        <f>COUNTIF(Q$5:Q$39,5)</f>
        <v>0</v>
      </c>
      <c r="S48" s="174">
        <f>IF('Encodage réponses Es'!R47="","",'Encodage réponses Es'!R47)</f>
      </c>
      <c r="T48" s="188">
        <f>IF('Encodage réponses Es'!AJ47="","",'Encodage réponses Es'!AJ47)</f>
      </c>
      <c r="U48" s="172">
        <f>IF('Encodage réponses Es'!AO47="","",'Encodage réponses Es'!AO47)</f>
      </c>
      <c r="V48" s="172">
        <f>IF('Encodage réponses Es'!AP47="","",'Encodage réponses Es'!AP47)</f>
      </c>
      <c r="W48" s="172">
        <f>IF('Encodage réponses Es'!AS47="","",'Encodage réponses Es'!AS47)</f>
      </c>
      <c r="X48" s="172">
        <f>IF('Encodage réponses Es'!AT47="","",'Encodage réponses Es'!AT47)</f>
      </c>
      <c r="Y48" s="172">
        <f>IF('Encodage réponses Es'!AU47="","",'Encodage réponses Es'!AU47)</f>
      </c>
      <c r="Z48" s="172">
        <f>IF('Encodage réponses Es'!AV47="","",'Encodage réponses Es'!AV47)</f>
      </c>
      <c r="AA48" s="172">
        <f>IF('Encodage réponses Es'!BA47="","",'Encodage réponses Es'!BA47)</f>
      </c>
      <c r="AB48" s="172">
        <f>IF('Encodage réponses Es'!BB47="","",'Encodage réponses Es'!BB47)</f>
      </c>
      <c r="AC48" s="172">
        <f>IF('Encodage réponses Es'!BC47="","",'Encodage réponses Es'!BC47)</f>
      </c>
      <c r="AD48" s="172">
        <f>IF('Encodage réponses Es'!BD47="","",'Encodage réponses Es'!BD47)</f>
      </c>
      <c r="AE48" s="173">
        <v>5</v>
      </c>
      <c r="AF48" s="160">
        <f>COUNTIF(AE$5:AE$39,5)</f>
        <v>0</v>
      </c>
      <c r="AG48" s="174">
        <f>IF('Encodage réponses Es'!F47="","",'Encodage réponses Es'!F47)</f>
      </c>
      <c r="AH48" s="258"/>
      <c r="AI48" s="259"/>
      <c r="AJ48" s="176">
        <f>IF('Encodage réponses Es'!E47="","",'Encodage réponses Es'!E47)</f>
      </c>
      <c r="AK48" s="175">
        <f>IF('Encodage réponses Es'!AQ47="","",'Encodage réponses Es'!AQ47)</f>
      </c>
      <c r="AL48" s="173"/>
      <c r="AM48" s="173"/>
      <c r="AN48" s="177">
        <f>IF('Encodage réponses Es'!K47="","",'Encodage réponses Es'!K47)</f>
      </c>
      <c r="AO48" s="177">
        <f>IF('Encodage réponses Es'!N47="","",'Encodage réponses Es'!N47)</f>
      </c>
      <c r="AP48" s="177">
        <f>IF('Encodage réponses Es'!W47="","",'Encodage réponses Es'!W47)</f>
      </c>
      <c r="AQ48" s="177">
        <f>IF('Encodage réponses Es'!Z47="","",'Encodage réponses Es'!Z47)</f>
      </c>
      <c r="AR48" s="177">
        <f>IF('Encodage réponses Es'!AI47="","",'Encodage réponses Es'!AI47)</f>
      </c>
      <c r="AS48" s="159">
        <v>5</v>
      </c>
      <c r="AT48" s="159">
        <f t="shared" si="11"/>
        <v>0</v>
      </c>
      <c r="AU48" s="177">
        <f>IF('Encodage réponses Es'!L47="","",'Encodage réponses Es'!L47)</f>
      </c>
      <c r="AV48" s="177">
        <f>IF('Encodage réponses Es'!M47="","",'Encodage réponses Es'!M47)</f>
      </c>
      <c r="AW48" s="177">
        <f>IF('Encodage réponses Es'!Q47="","",'Encodage réponses Es'!Q47)</f>
      </c>
      <c r="AX48" s="177">
        <f>IF('Encodage réponses Es'!U47="","",'Encodage réponses Es'!U47)</f>
      </c>
      <c r="AY48" s="177">
        <f>IF('Encodage réponses Es'!AA47="","",'Encodage réponses Es'!AA47)</f>
      </c>
      <c r="AZ48" s="177">
        <f>IF('Encodage réponses Es'!AB47="","",'Encodage réponses Es'!AB47)</f>
      </c>
      <c r="BA48" s="177">
        <f>IF('Encodage réponses Es'!AC47="","",'Encodage réponses Es'!AC47)</f>
      </c>
      <c r="BB48" s="177">
        <f>IF('Encodage réponses Es'!AD47="","",'Encodage réponses Es'!AD47)</f>
      </c>
      <c r="BC48" s="177">
        <f>IF('Encodage réponses Es'!AM47="","",'Encodage réponses Es'!AM47)</f>
      </c>
      <c r="BD48" s="177">
        <f>IF('Encodage réponses Es'!AN47="","",'Encodage réponses Es'!AN47)</f>
      </c>
      <c r="BE48" s="177">
        <f>IF('Encodage réponses Es'!AQ47="","",'Encodage réponses Es'!AQ47)</f>
      </c>
      <c r="BF48" s="177">
        <f>IF('Encodage réponses Es'!AR47="","",'Encodage réponses Es'!AR47)</f>
      </c>
      <c r="BG48" s="177">
        <f>IF('Encodage réponses Es'!AW47="","",'Encodage réponses Es'!AW47)</f>
      </c>
      <c r="BH48" s="177">
        <f>IF('Encodage réponses Es'!AX47="","",'Encodage réponses Es'!AX47)</f>
      </c>
      <c r="BI48" s="177">
        <f>IF('Encodage réponses Es'!AY47="","",'Encodage réponses Es'!AY47)</f>
      </c>
      <c r="BJ48" s="177">
        <f>IF('Encodage réponses Es'!AZ47="","",'Encodage réponses Es'!AZ47)</f>
      </c>
      <c r="BK48" s="177">
        <f>IF('Encodage réponses Es'!BE47="","",'Encodage réponses Es'!BE47)</f>
      </c>
      <c r="BL48" s="177">
        <f>IF('Encodage réponses Es'!BF47="","",'Encodage réponses Es'!BF47)</f>
      </c>
      <c r="BM48" s="177">
        <f>IF('Encodage réponses Es'!BG47="","",'Encodage réponses Es'!BG47)</f>
      </c>
      <c r="BN48" s="177">
        <f>IF('Encodage réponses Es'!BH47="","",'Encodage réponses Es'!BH47)</f>
      </c>
      <c r="BO48" s="253" t="s">
        <v>74</v>
      </c>
      <c r="BP48" s="160">
        <f>COUNTIF(BO$5:BO$39,"&lt;13")-SUM(BP$43:BP47)</f>
        <v>0</v>
      </c>
      <c r="BQ48" s="262">
        <f>IF('Encodage réponses Es'!Y47="","",'Encodage réponses Es'!Y47)</f>
      </c>
      <c r="BR48" s="179">
        <f>IF('Encodage réponses Es'!AL47="","",'Encodage réponses Es'!AL47)</f>
      </c>
      <c r="BS48" s="203"/>
      <c r="BT48" s="165"/>
      <c r="BU48" s="271">
        <f>IF('Encodage réponses Es'!G47="","",'Encodage réponses Es'!G47)</f>
      </c>
      <c r="BV48" s="172">
        <f>IF('Encodage réponses Es'!H47="","",'Encodage réponses Es'!H47)</f>
      </c>
      <c r="BW48" s="172">
        <f>IF('Encodage réponses Es'!I47="","",'Encodage réponses Es'!I47)</f>
      </c>
      <c r="BX48" s="251">
        <f>IF('Encodage réponses Es'!J47="","",'Encodage réponses Es'!J47)</f>
      </c>
      <c r="BY48" s="178"/>
      <c r="BZ48" s="273"/>
      <c r="CA48" s="271">
        <f>IF('Encodage réponses Es'!S47="","",'Encodage réponses Es'!S47)</f>
      </c>
      <c r="CB48" s="172">
        <f>IF('Encodage réponses Es'!V47="","",'Encodage réponses Es'!V47)</f>
      </c>
      <c r="CC48" s="172">
        <f>IF('Encodage réponses Es'!AE47="","",'Encodage réponses Es'!AE47)</f>
      </c>
      <c r="CD48" s="251">
        <f>IF('Encodage réponses Es'!AF47="","",'Encodage réponses Es'!AF47)</f>
      </c>
      <c r="CE48" s="61">
        <v>5</v>
      </c>
      <c r="CF48" s="60">
        <f t="shared" si="12"/>
        <v>0</v>
      </c>
    </row>
    <row r="49" spans="6:84" ht="12.75">
      <c r="F49" s="1" t="s">
        <v>26</v>
      </c>
      <c r="G49" s="143">
        <f>COUNTIF(G$5:G$36,"&lt;0,40")-SUM(G46:G48)</f>
        <v>0</v>
      </c>
      <c r="H49" s="158"/>
      <c r="I49" s="158"/>
      <c r="K49" s="158"/>
      <c r="Q49" s="159">
        <v>6</v>
      </c>
      <c r="R49" s="159">
        <f>COUNTIF(Q$5:Q$39,6)</f>
        <v>0</v>
      </c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159">
        <v>6</v>
      </c>
      <c r="AF49" s="160">
        <f>COUNTIF(AE$5:AE$39,6)</f>
        <v>0</v>
      </c>
      <c r="AH49" s="61"/>
      <c r="AI49" s="260"/>
      <c r="AJ49" s="61"/>
      <c r="AK49" s="61"/>
      <c r="AL49" s="61"/>
      <c r="AM49" s="61"/>
      <c r="AN49" s="61"/>
      <c r="AO49" s="61"/>
      <c r="AP49" s="61"/>
      <c r="AQ49" s="61"/>
      <c r="AR49" s="46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O49" s="253" t="s">
        <v>75</v>
      </c>
      <c r="BP49" s="160">
        <f>COUNTIF(BO$5:BO$39,"&lt;15")-SUM(BP$43:BP48)</f>
        <v>0</v>
      </c>
      <c r="BQ49" s="61"/>
      <c r="BS49" s="203"/>
      <c r="BT49" s="165"/>
      <c r="BU49" s="61"/>
      <c r="BV49" s="61"/>
      <c r="BW49" s="61"/>
      <c r="BY49" s="61"/>
      <c r="BZ49" s="61"/>
      <c r="CA49" s="61"/>
      <c r="CB49" s="61"/>
      <c r="CC49" s="61"/>
      <c r="CE49" s="61"/>
      <c r="CF49" s="61"/>
    </row>
    <row r="50" spans="6:84" ht="12.75">
      <c r="F50" s="1" t="s">
        <v>27</v>
      </c>
      <c r="G50" s="143">
        <f>COUNTIF(G$5:G$36,"&lt;0,50")-SUM(G46:G49)</f>
        <v>0</v>
      </c>
      <c r="H50" s="158"/>
      <c r="I50" s="158"/>
      <c r="K50" s="158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159">
        <v>7</v>
      </c>
      <c r="AF50" s="160">
        <f>COUNTIF(AE$5:AE$39,7)</f>
        <v>0</v>
      </c>
      <c r="AH50" s="61"/>
      <c r="AI50" s="260"/>
      <c r="AJ50" s="61"/>
      <c r="AK50" s="61"/>
      <c r="AL50" s="61"/>
      <c r="AM50" s="61"/>
      <c r="AN50" s="61"/>
      <c r="AO50" s="61"/>
      <c r="AP50" s="61"/>
      <c r="AQ50" s="61"/>
      <c r="AR50" s="46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O50" s="253" t="s">
        <v>33</v>
      </c>
      <c r="BP50" s="160">
        <f>COUNTIF(BO$5:BO$39,"&lt;17")-SUM(BP$43:BP49)</f>
        <v>0</v>
      </c>
      <c r="BQ50" s="61"/>
      <c r="BS50" s="61"/>
      <c r="BT50" s="61"/>
      <c r="BU50" s="61"/>
      <c r="BV50" s="61"/>
      <c r="BW50" s="61"/>
      <c r="BY50" s="61"/>
      <c r="BZ50" s="60"/>
      <c r="CA50" s="61"/>
      <c r="CB50" s="61"/>
      <c r="CC50" s="61"/>
      <c r="CE50" s="61"/>
      <c r="CF50" s="60"/>
    </row>
    <row r="51" spans="6:84" ht="12.75">
      <c r="F51" s="1" t="s">
        <v>77</v>
      </c>
      <c r="G51" s="143">
        <f>COUNTIF(G$5:G$36,"&lt;0,60")-SUM(G46:G50)</f>
        <v>0</v>
      </c>
      <c r="H51" s="158"/>
      <c r="I51" s="158"/>
      <c r="K51" s="158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159">
        <v>8</v>
      </c>
      <c r="AF51" s="160">
        <f>COUNTIF(AE$5:AE$39,8)</f>
        <v>0</v>
      </c>
      <c r="AH51" s="61"/>
      <c r="AI51" s="260"/>
      <c r="AJ51" s="61"/>
      <c r="AK51" s="61"/>
      <c r="AL51" s="61"/>
      <c r="AM51" s="61"/>
      <c r="AN51" s="61"/>
      <c r="AO51" s="61"/>
      <c r="AP51" s="61"/>
      <c r="AQ51" s="61"/>
      <c r="AR51" s="46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O51" s="253" t="s">
        <v>76</v>
      </c>
      <c r="BP51" s="160">
        <f>COUNTIF(BO$5:BO$39,"&lt;19")-SUM(BP$43:BP50)</f>
        <v>0</v>
      </c>
      <c r="BQ51" s="61"/>
      <c r="BS51" s="61"/>
      <c r="BT51" s="61"/>
      <c r="BU51" s="61"/>
      <c r="BV51" s="61"/>
      <c r="BW51" s="61"/>
      <c r="BY51" s="61"/>
      <c r="BZ51" s="60"/>
      <c r="CA51" s="61"/>
      <c r="CB51" s="61"/>
      <c r="CC51" s="61"/>
      <c r="CE51" s="61"/>
      <c r="CF51" s="60"/>
    </row>
    <row r="52" spans="6:84" ht="12.75">
      <c r="F52" s="1" t="s">
        <v>78</v>
      </c>
      <c r="G52" s="143">
        <f>COUNTIF(G$5:G$36,"&lt;0,70")-SUM(G46:G51)</f>
        <v>0</v>
      </c>
      <c r="H52" s="158"/>
      <c r="I52" s="158"/>
      <c r="K52" s="158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159">
        <v>9</v>
      </c>
      <c r="AF52" s="160">
        <f>COUNTIF(AE$5:AE$39,6)</f>
        <v>0</v>
      </c>
      <c r="AH52" s="61"/>
      <c r="AI52" s="260"/>
      <c r="AJ52" s="61"/>
      <c r="AK52" s="61"/>
      <c r="AL52" s="61"/>
      <c r="AM52" s="61"/>
      <c r="AN52" s="61"/>
      <c r="AO52" s="61"/>
      <c r="AP52" s="61"/>
      <c r="AQ52" s="61"/>
      <c r="AR52" s="46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O52" s="253" t="s">
        <v>29</v>
      </c>
      <c r="BP52" s="160">
        <f>COUNTIF(BO$5:BO$39,"&lt;21")-SUM(BP$43:BP51)</f>
        <v>0</v>
      </c>
      <c r="BQ52" s="61"/>
      <c r="BS52" s="61"/>
      <c r="BT52" s="61"/>
      <c r="BU52" s="61"/>
      <c r="BV52" s="61"/>
      <c r="BW52" s="61"/>
      <c r="BY52" s="61"/>
      <c r="BZ52" s="60"/>
      <c r="CA52" s="61"/>
      <c r="CB52" s="61"/>
      <c r="CC52" s="61"/>
      <c r="CE52" s="61"/>
      <c r="CF52" s="60"/>
    </row>
    <row r="53" spans="6:84" ht="12.75">
      <c r="F53" s="1" t="s">
        <v>79</v>
      </c>
      <c r="G53" s="143">
        <f>COUNTIF(G$5:G$36,"&lt;0,80")-SUM(G46:G52)</f>
        <v>0</v>
      </c>
      <c r="H53" s="158"/>
      <c r="I53" s="158"/>
      <c r="K53" s="158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159">
        <v>10</v>
      </c>
      <c r="AF53" s="160">
        <f>COUNTIF(AE$5:AE$39,10)</f>
        <v>0</v>
      </c>
      <c r="AH53" s="61"/>
      <c r="AI53" s="260"/>
      <c r="AJ53" s="61"/>
      <c r="AK53" s="61"/>
      <c r="AL53" s="61"/>
      <c r="AM53" s="61"/>
      <c r="AN53" s="61"/>
      <c r="AO53" s="61"/>
      <c r="AP53" s="61"/>
      <c r="AQ53" s="61"/>
      <c r="AR53" s="46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O53" s="253" t="s">
        <v>30</v>
      </c>
      <c r="BP53" s="160">
        <f>COUNTIF(BO$5:BO$39,"&lt;23")-SUM(BP$43:BP52)</f>
        <v>0</v>
      </c>
      <c r="BQ53" s="61"/>
      <c r="BS53" s="61"/>
      <c r="BT53" s="61"/>
      <c r="BU53" s="61"/>
      <c r="BV53" s="61"/>
      <c r="BW53" s="61"/>
      <c r="BY53" s="61"/>
      <c r="BZ53" s="60"/>
      <c r="CA53" s="61"/>
      <c r="CB53" s="61"/>
      <c r="CC53" s="61"/>
      <c r="CE53" s="61"/>
      <c r="CF53" s="60"/>
    </row>
    <row r="54" spans="6:84" ht="12.75">
      <c r="F54" s="1" t="s">
        <v>80</v>
      </c>
      <c r="G54" s="143">
        <f>COUNTIF(G$5:G$36,"&lt;0,90")-SUM(G46:G53)</f>
        <v>0</v>
      </c>
      <c r="H54" s="158"/>
      <c r="I54" s="158"/>
      <c r="K54" s="158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159">
        <v>11</v>
      </c>
      <c r="AF54" s="160">
        <f>COUNTIF(AE$5:AE$39,11)</f>
        <v>0</v>
      </c>
      <c r="AH54" s="61"/>
      <c r="AI54" s="260"/>
      <c r="AJ54" s="61"/>
      <c r="AK54" s="61"/>
      <c r="AL54" s="61"/>
      <c r="AM54" s="61"/>
      <c r="AN54" s="61"/>
      <c r="AO54" s="61"/>
      <c r="AP54" s="61"/>
      <c r="AQ54" s="61"/>
      <c r="AR54" s="46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O54" s="253" t="s">
        <v>31</v>
      </c>
      <c r="BP54" s="160">
        <f>COUNTIF(BO$5:BO$39,"&lt;25")-SUM(BP$43:BP53)</f>
        <v>0</v>
      </c>
      <c r="BQ54" s="61"/>
      <c r="BS54" s="61"/>
      <c r="BT54" s="61"/>
      <c r="BU54" s="61"/>
      <c r="BV54" s="61"/>
      <c r="BW54" s="61"/>
      <c r="BY54" s="61"/>
      <c r="BZ54" s="60"/>
      <c r="CA54" s="61"/>
      <c r="CB54" s="61"/>
      <c r="CC54" s="61"/>
      <c r="CE54" s="61"/>
      <c r="CF54" s="60"/>
    </row>
    <row r="55" spans="6:84" ht="12.75">
      <c r="F55" s="1" t="s">
        <v>81</v>
      </c>
      <c r="G55" s="143">
        <f>COUNTIF(G$5:G$36,"&lt;=1")-SUM(G46:G54)</f>
        <v>0</v>
      </c>
      <c r="H55" s="158"/>
      <c r="I55" s="158"/>
      <c r="K55" s="158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159">
        <v>12</v>
      </c>
      <c r="AF55" s="160">
        <f>COUNTIF(AE$5:AE$39,12)</f>
        <v>0</v>
      </c>
      <c r="AH55" s="61"/>
      <c r="AI55" s="260"/>
      <c r="AJ55" s="61"/>
      <c r="AK55" s="61"/>
      <c r="AL55" s="61"/>
      <c r="AM55" s="61"/>
      <c r="AN55" s="61"/>
      <c r="AO55" s="61"/>
      <c r="AP55" s="61"/>
      <c r="AQ55" s="61"/>
      <c r="AR55" s="46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O55" s="253" t="s">
        <v>32</v>
      </c>
      <c r="BP55" s="160">
        <f>COUNTIF(BO$5:BO$39,"&lt;27")-SUM(BP$43:BP54)</f>
        <v>0</v>
      </c>
      <c r="BQ55" s="61"/>
      <c r="BS55" s="61"/>
      <c r="BT55" s="61"/>
      <c r="BU55" s="61"/>
      <c r="BV55" s="61"/>
      <c r="BW55" s="61"/>
      <c r="BY55" s="60"/>
      <c r="BZ55" s="60"/>
      <c r="CA55" s="61"/>
      <c r="CB55" s="61"/>
      <c r="CC55" s="61"/>
      <c r="CE55" s="60"/>
      <c r="CF55" s="60"/>
    </row>
    <row r="56" spans="6:84" ht="12.75">
      <c r="F56" s="9"/>
      <c r="G56" s="144"/>
      <c r="H56" s="158"/>
      <c r="I56" s="158"/>
      <c r="K56" s="158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46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O56" s="164"/>
      <c r="BP56" s="60"/>
      <c r="BQ56" s="61"/>
      <c r="BS56" s="61"/>
      <c r="BT56" s="61"/>
      <c r="BU56" s="61"/>
      <c r="BV56" s="61"/>
      <c r="BW56" s="61"/>
      <c r="BY56" s="61"/>
      <c r="BZ56" s="60"/>
      <c r="CA56" s="61"/>
      <c r="CB56" s="61"/>
      <c r="CC56" s="61"/>
      <c r="CE56" s="61"/>
      <c r="CF56" s="60"/>
    </row>
    <row r="57" spans="6:84" ht="12.75">
      <c r="F57" s="9"/>
      <c r="G57" s="144"/>
      <c r="H57" s="158"/>
      <c r="I57" s="158"/>
      <c r="K57" s="158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6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O57" s="164"/>
      <c r="BP57" s="61"/>
      <c r="BQ57" s="61"/>
      <c r="BS57" s="61"/>
      <c r="BT57" s="61"/>
      <c r="BU57" s="61"/>
      <c r="BV57" s="61"/>
      <c r="BW57" s="61"/>
      <c r="BY57" s="60"/>
      <c r="BZ57" s="60"/>
      <c r="CA57" s="61"/>
      <c r="CB57" s="61"/>
      <c r="CC57" s="61"/>
      <c r="CE57" s="60"/>
      <c r="CF57" s="60"/>
    </row>
    <row r="58" spans="6:84" ht="12.75">
      <c r="F58" s="9"/>
      <c r="G58" s="11"/>
      <c r="H58" s="158"/>
      <c r="I58" s="158"/>
      <c r="K58" s="158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6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O58" s="61"/>
      <c r="BP58" s="61"/>
      <c r="BQ58" s="61"/>
      <c r="BS58" s="61"/>
      <c r="BT58" s="61"/>
      <c r="BU58" s="61"/>
      <c r="BV58" s="61"/>
      <c r="BW58" s="61"/>
      <c r="BY58" s="61"/>
      <c r="BZ58" s="60"/>
      <c r="CA58" s="61"/>
      <c r="CB58" s="61"/>
      <c r="CC58" s="61"/>
      <c r="CE58" s="61"/>
      <c r="CF58" s="60"/>
    </row>
    <row r="59" spans="8:84" ht="12.75">
      <c r="H59" s="158"/>
      <c r="I59" s="158"/>
      <c r="K59" s="158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84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12"/>
      <c r="BO59" s="61"/>
      <c r="BP59" s="61"/>
      <c r="BQ59" s="61"/>
      <c r="BR59" s="12"/>
      <c r="BX59" s="12"/>
      <c r="BY59" s="61"/>
      <c r="BZ59" s="61"/>
      <c r="CA59" s="61"/>
      <c r="CB59" s="61"/>
      <c r="CC59" s="61"/>
      <c r="CD59" s="12"/>
      <c r="CE59" s="61"/>
      <c r="CF59" s="61"/>
    </row>
    <row r="60" spans="1:84" s="77" customFormat="1" ht="12.75">
      <c r="A60" s="4"/>
      <c r="B60" s="4"/>
      <c r="C60" s="4"/>
      <c r="F60" s="4"/>
      <c r="G60" s="4"/>
      <c r="J60" s="4"/>
      <c r="K60" s="158"/>
      <c r="L60" s="4"/>
      <c r="M60" s="4"/>
      <c r="N60" s="4"/>
      <c r="O60" s="4"/>
      <c r="P60" s="93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9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84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12"/>
      <c r="BO60" s="61"/>
      <c r="BP60" s="61"/>
      <c r="BQ60" s="61"/>
      <c r="BR60" s="12"/>
      <c r="BX60" s="12"/>
      <c r="BY60" s="61"/>
      <c r="BZ60" s="61"/>
      <c r="CA60" s="61"/>
      <c r="CB60" s="61"/>
      <c r="CC60" s="61"/>
      <c r="CD60" s="12"/>
      <c r="CE60" s="61"/>
      <c r="CF60" s="61"/>
    </row>
    <row r="61" spans="71:75" ht="12.75">
      <c r="BS61" s="78"/>
      <c r="BT61" s="78"/>
      <c r="BU61" s="78"/>
      <c r="BV61" s="78"/>
      <c r="BW61" s="78"/>
    </row>
    <row r="62" spans="1:84" ht="12.75">
      <c r="A62" s="77"/>
      <c r="B62" s="77"/>
      <c r="C62" s="77"/>
      <c r="F62" s="77"/>
      <c r="G62" s="77"/>
      <c r="J62" s="77"/>
      <c r="K62" s="77"/>
      <c r="L62" s="77"/>
      <c r="M62" s="77"/>
      <c r="N62" s="77"/>
      <c r="O62" s="77"/>
      <c r="P62" s="96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X62" s="77"/>
      <c r="BY62" s="77"/>
      <c r="BZ62" s="77"/>
      <c r="CA62" s="77"/>
      <c r="CB62" s="77"/>
      <c r="CC62" s="77"/>
      <c r="CD62" s="77"/>
      <c r="CE62" s="77"/>
      <c r="CF62" s="77"/>
    </row>
    <row r="63" spans="17:84" ht="12.75"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X63" s="78"/>
      <c r="BY63" s="78"/>
      <c r="BZ63" s="78"/>
      <c r="CA63" s="78"/>
      <c r="CB63" s="78"/>
      <c r="CC63" s="78"/>
      <c r="CD63" s="78"/>
      <c r="CE63" s="78"/>
      <c r="CF63" s="78"/>
    </row>
    <row r="64" ht="12.75">
      <c r="AF64" s="69"/>
    </row>
  </sheetData>
  <sheetProtection password="CA89" sheet="1" objects="1" scenarios="1"/>
  <mergeCells count="342">
    <mergeCell ref="BQ1:BZ1"/>
    <mergeCell ref="BU2:BZ2"/>
    <mergeCell ref="CA2:CF2"/>
    <mergeCell ref="CA1:CF1"/>
    <mergeCell ref="K2:R2"/>
    <mergeCell ref="K1:BP1"/>
    <mergeCell ref="F1:G2"/>
    <mergeCell ref="AE38:AF38"/>
    <mergeCell ref="AH38:AI38"/>
    <mergeCell ref="AH5:AI5"/>
    <mergeCell ref="AH6:AI6"/>
    <mergeCell ref="AH7:AI7"/>
    <mergeCell ref="AH8:AI8"/>
    <mergeCell ref="AH9:AI9"/>
    <mergeCell ref="Q39:R39"/>
    <mergeCell ref="Q3:R4"/>
    <mergeCell ref="Q5:R5"/>
    <mergeCell ref="AL39:AM39"/>
    <mergeCell ref="AH39:AI39"/>
    <mergeCell ref="AL3:AM4"/>
    <mergeCell ref="AL5:AM5"/>
    <mergeCell ref="Q38:R38"/>
    <mergeCell ref="Q6:R6"/>
    <mergeCell ref="Q7:R7"/>
    <mergeCell ref="AL33:AM33"/>
    <mergeCell ref="AL38:AM38"/>
    <mergeCell ref="AL27:AM27"/>
    <mergeCell ref="AL28:AM28"/>
    <mergeCell ref="AL29:AM29"/>
    <mergeCell ref="AL32:AM32"/>
    <mergeCell ref="AL31:AM31"/>
    <mergeCell ref="AL30:AM30"/>
    <mergeCell ref="CE3:CF4"/>
    <mergeCell ref="CE21:CF21"/>
    <mergeCell ref="CE22:CF22"/>
    <mergeCell ref="CE16:CF16"/>
    <mergeCell ref="CE17:CF17"/>
    <mergeCell ref="CE18:CF18"/>
    <mergeCell ref="CE19:CF19"/>
    <mergeCell ref="CE6:CF6"/>
    <mergeCell ref="CE7:CF7"/>
    <mergeCell ref="CE15:CF15"/>
    <mergeCell ref="BY3:BZ4"/>
    <mergeCell ref="Q10:R10"/>
    <mergeCell ref="AH10:AI10"/>
    <mergeCell ref="AL10:AM10"/>
    <mergeCell ref="BO5:BP5"/>
    <mergeCell ref="BO6:BP6"/>
    <mergeCell ref="BO7:BP7"/>
    <mergeCell ref="BO8:BP8"/>
    <mergeCell ref="AH3:AI4"/>
    <mergeCell ref="Q8:R8"/>
    <mergeCell ref="BO9:BP9"/>
    <mergeCell ref="BO10:BP10"/>
    <mergeCell ref="BO11:BP11"/>
    <mergeCell ref="AE9:AF9"/>
    <mergeCell ref="AL9:AM9"/>
    <mergeCell ref="AS9:AT9"/>
    <mergeCell ref="AS10:AT10"/>
    <mergeCell ref="AS11:AT11"/>
    <mergeCell ref="AL6:AM6"/>
    <mergeCell ref="AL7:AM7"/>
    <mergeCell ref="AL8:AM8"/>
    <mergeCell ref="Q11:R11"/>
    <mergeCell ref="AH11:AI11"/>
    <mergeCell ref="AL11:AM11"/>
    <mergeCell ref="Q9:R9"/>
    <mergeCell ref="AG2:AI2"/>
    <mergeCell ref="AN2:AT2"/>
    <mergeCell ref="AU2:BP2"/>
    <mergeCell ref="AS3:AT4"/>
    <mergeCell ref="BO3:BP4"/>
    <mergeCell ref="AE39:AF39"/>
    <mergeCell ref="BY34:BZ34"/>
    <mergeCell ref="BY35:BZ35"/>
    <mergeCell ref="BY36:BZ36"/>
    <mergeCell ref="AL35:AM35"/>
    <mergeCell ref="BO39:BP39"/>
    <mergeCell ref="AL36:AM36"/>
    <mergeCell ref="AL34:AM34"/>
    <mergeCell ref="AE37:AF37"/>
    <mergeCell ref="AL37:AM37"/>
    <mergeCell ref="AE13:AF13"/>
    <mergeCell ref="AE12:AF12"/>
    <mergeCell ref="AE8:AF8"/>
    <mergeCell ref="AL12:AM12"/>
    <mergeCell ref="AE11:AF11"/>
    <mergeCell ref="AL13:AM13"/>
    <mergeCell ref="AE10:AF10"/>
    <mergeCell ref="AE3:AF4"/>
    <mergeCell ref="AE6:AF6"/>
    <mergeCell ref="AE7:AF7"/>
    <mergeCell ref="AE5:AF5"/>
    <mergeCell ref="Q18:R18"/>
    <mergeCell ref="BO26:BP26"/>
    <mergeCell ref="AH26:AI26"/>
    <mergeCell ref="BO18:BP18"/>
    <mergeCell ref="AL23:AM23"/>
    <mergeCell ref="AL24:AM24"/>
    <mergeCell ref="AL22:AM22"/>
    <mergeCell ref="Q21:R21"/>
    <mergeCell ref="Q22:R22"/>
    <mergeCell ref="Q24:R24"/>
    <mergeCell ref="Q23:R23"/>
    <mergeCell ref="BY28:BZ28"/>
    <mergeCell ref="BY29:BZ29"/>
    <mergeCell ref="BY30:BZ30"/>
    <mergeCell ref="AH27:AI27"/>
    <mergeCell ref="BY26:BZ26"/>
    <mergeCell ref="BY27:BZ27"/>
    <mergeCell ref="AH28:AI28"/>
    <mergeCell ref="AH29:AI29"/>
    <mergeCell ref="AH30:AI30"/>
    <mergeCell ref="Q14:R14"/>
    <mergeCell ref="Q15:R15"/>
    <mergeCell ref="Q16:R16"/>
    <mergeCell ref="Q17:R17"/>
    <mergeCell ref="Q19:R19"/>
    <mergeCell ref="Q20:R20"/>
    <mergeCell ref="BY20:BZ20"/>
    <mergeCell ref="BY25:BZ25"/>
    <mergeCell ref="AE22:AF22"/>
    <mergeCell ref="AE23:AF23"/>
    <mergeCell ref="AE24:AF24"/>
    <mergeCell ref="AE25:AF25"/>
    <mergeCell ref="AH20:AI20"/>
    <mergeCell ref="AH21:AI21"/>
    <mergeCell ref="BY17:BZ17"/>
    <mergeCell ref="Q27:R27"/>
    <mergeCell ref="Q12:R12"/>
    <mergeCell ref="Q13:R13"/>
    <mergeCell ref="AH12:AI12"/>
    <mergeCell ref="AH13:AI13"/>
    <mergeCell ref="AH14:AI14"/>
    <mergeCell ref="AH15:AI15"/>
    <mergeCell ref="BY18:BZ18"/>
    <mergeCell ref="BY19:BZ19"/>
    <mergeCell ref="Q32:R32"/>
    <mergeCell ref="Q25:R25"/>
    <mergeCell ref="Q30:R30"/>
    <mergeCell ref="Q31:R31"/>
    <mergeCell ref="Q28:R28"/>
    <mergeCell ref="Q29:R29"/>
    <mergeCell ref="Q26:R26"/>
    <mergeCell ref="Q37:R37"/>
    <mergeCell ref="Q35:R35"/>
    <mergeCell ref="Q36:R36"/>
    <mergeCell ref="Q33:R33"/>
    <mergeCell ref="Q34:R34"/>
    <mergeCell ref="AH31:AI31"/>
    <mergeCell ref="AH32:AI32"/>
    <mergeCell ref="AH33:AI33"/>
    <mergeCell ref="AH34:AI34"/>
    <mergeCell ref="AH37:AI37"/>
    <mergeCell ref="BO35:BP35"/>
    <mergeCell ref="BO36:BP36"/>
    <mergeCell ref="BO37:BP37"/>
    <mergeCell ref="AE35:AF35"/>
    <mergeCell ref="AE36:AF36"/>
    <mergeCell ref="AH35:AI35"/>
    <mergeCell ref="AH36:AI36"/>
    <mergeCell ref="AL26:AM26"/>
    <mergeCell ref="AH22:AI22"/>
    <mergeCell ref="AH23:AI23"/>
    <mergeCell ref="AH24:AI24"/>
    <mergeCell ref="AE26:AF26"/>
    <mergeCell ref="AH25:AI25"/>
    <mergeCell ref="BY31:BZ31"/>
    <mergeCell ref="BY32:BZ32"/>
    <mergeCell ref="AL25:AM25"/>
    <mergeCell ref="AS32:AT32"/>
    <mergeCell ref="BO31:BP31"/>
    <mergeCell ref="BO32:BP32"/>
    <mergeCell ref="BO27:BP27"/>
    <mergeCell ref="BO28:BP28"/>
    <mergeCell ref="BY33:BZ33"/>
    <mergeCell ref="CE39:CF39"/>
    <mergeCell ref="CE33:CF33"/>
    <mergeCell ref="CE36:CF36"/>
    <mergeCell ref="CE37:CF37"/>
    <mergeCell ref="BY39:BZ39"/>
    <mergeCell ref="BY38:BZ38"/>
    <mergeCell ref="CE38:CF38"/>
    <mergeCell ref="BY37:BZ37"/>
    <mergeCell ref="BY9:BZ9"/>
    <mergeCell ref="BY10:BZ10"/>
    <mergeCell ref="BY11:BZ11"/>
    <mergeCell ref="BY12:BZ12"/>
    <mergeCell ref="BY13:BZ13"/>
    <mergeCell ref="BY14:BZ14"/>
    <mergeCell ref="BY15:BZ15"/>
    <mergeCell ref="AH19:AI19"/>
    <mergeCell ref="AL14:AM14"/>
    <mergeCell ref="AL15:AM15"/>
    <mergeCell ref="AL16:AM16"/>
    <mergeCell ref="AL17:AM17"/>
    <mergeCell ref="AL18:AM18"/>
    <mergeCell ref="AL19:AM19"/>
    <mergeCell ref="AL20:AM20"/>
    <mergeCell ref="AE14:AF14"/>
    <mergeCell ref="AE15:AF15"/>
    <mergeCell ref="AE16:AF16"/>
    <mergeCell ref="AH16:AI16"/>
    <mergeCell ref="AH17:AI17"/>
    <mergeCell ref="AH18:AI18"/>
    <mergeCell ref="AE21:AF21"/>
    <mergeCell ref="AE17:AF17"/>
    <mergeCell ref="AE18:AF18"/>
    <mergeCell ref="AE19:AF19"/>
    <mergeCell ref="AE20:AF20"/>
    <mergeCell ref="AE34:AF34"/>
    <mergeCell ref="AE27:AF27"/>
    <mergeCell ref="AE28:AF28"/>
    <mergeCell ref="AE29:AF29"/>
    <mergeCell ref="AE30:AF30"/>
    <mergeCell ref="AE32:AF32"/>
    <mergeCell ref="AE33:AF33"/>
    <mergeCell ref="AE31:AF31"/>
    <mergeCell ref="AS39:AT39"/>
    <mergeCell ref="BS31:BT31"/>
    <mergeCell ref="BS32:BT32"/>
    <mergeCell ref="BS33:BT33"/>
    <mergeCell ref="BS34:BT34"/>
    <mergeCell ref="BS35:BT35"/>
    <mergeCell ref="BS36:BT36"/>
    <mergeCell ref="BS37:BT37"/>
    <mergeCell ref="AS38:AT38"/>
    <mergeCell ref="BO38:BP38"/>
    <mergeCell ref="AS34:AT34"/>
    <mergeCell ref="AS35:AT35"/>
    <mergeCell ref="AS36:AT36"/>
    <mergeCell ref="AS37:AT37"/>
    <mergeCell ref="AS5:AT5"/>
    <mergeCell ref="AS6:AT6"/>
    <mergeCell ref="AS7:AT7"/>
    <mergeCell ref="AS8:AT8"/>
    <mergeCell ref="AS15:AT15"/>
    <mergeCell ref="AS16:AT16"/>
    <mergeCell ref="AS12:AT12"/>
    <mergeCell ref="BO14:BP14"/>
    <mergeCell ref="BO15:BP15"/>
    <mergeCell ref="BO16:BP16"/>
    <mergeCell ref="AS13:AT13"/>
    <mergeCell ref="BO12:BP12"/>
    <mergeCell ref="BO13:BP13"/>
    <mergeCell ref="AS14:AT14"/>
    <mergeCell ref="BO17:BP17"/>
    <mergeCell ref="AS17:AT17"/>
    <mergeCell ref="AS21:AT21"/>
    <mergeCell ref="AS22:AT22"/>
    <mergeCell ref="BO19:BP19"/>
    <mergeCell ref="BO20:BP20"/>
    <mergeCell ref="AS18:AT18"/>
    <mergeCell ref="AS19:AT19"/>
    <mergeCell ref="AS20:AT20"/>
    <mergeCell ref="AS23:AT23"/>
    <mergeCell ref="AS24:AT24"/>
    <mergeCell ref="AL21:AM21"/>
    <mergeCell ref="AS25:AT25"/>
    <mergeCell ref="AS33:AT33"/>
    <mergeCell ref="AS26:AT26"/>
    <mergeCell ref="AS27:AT27"/>
    <mergeCell ref="AS28:AT28"/>
    <mergeCell ref="AS29:AT29"/>
    <mergeCell ref="AS31:AT31"/>
    <mergeCell ref="AS30:AT30"/>
    <mergeCell ref="BO23:BP23"/>
    <mergeCell ref="BO24:BP24"/>
    <mergeCell ref="BO25:BP25"/>
    <mergeCell ref="BO21:BP21"/>
    <mergeCell ref="BO22:BP22"/>
    <mergeCell ref="BO29:BP29"/>
    <mergeCell ref="BO30:BP30"/>
    <mergeCell ref="BO33:BP33"/>
    <mergeCell ref="BO34:BP34"/>
    <mergeCell ref="CE8:CF8"/>
    <mergeCell ref="CE9:CF9"/>
    <mergeCell ref="CE10:CF10"/>
    <mergeCell ref="CE11:CF11"/>
    <mergeCell ref="CE12:CF12"/>
    <mergeCell ref="CE13:CF13"/>
    <mergeCell ref="CE14:CF14"/>
    <mergeCell ref="CE35:CF35"/>
    <mergeCell ref="CE34:CF34"/>
    <mergeCell ref="CE28:CF28"/>
    <mergeCell ref="CE29:CF29"/>
    <mergeCell ref="CE30:CF30"/>
    <mergeCell ref="CE31:CF31"/>
    <mergeCell ref="CE32:CF32"/>
    <mergeCell ref="CE27:CF27"/>
    <mergeCell ref="A3:A4"/>
    <mergeCell ref="BS3:BT4"/>
    <mergeCell ref="BY5:BZ5"/>
    <mergeCell ref="CE5:CF5"/>
    <mergeCell ref="BY6:BZ6"/>
    <mergeCell ref="BY7:BZ7"/>
    <mergeCell ref="BY8:BZ8"/>
    <mergeCell ref="CE23:CF23"/>
    <mergeCell ref="CE20:CF20"/>
    <mergeCell ref="BS15:BT15"/>
    <mergeCell ref="BS16:BT16"/>
    <mergeCell ref="CE25:CF25"/>
    <mergeCell ref="CE26:CF26"/>
    <mergeCell ref="CE24:CF24"/>
    <mergeCell ref="BY23:BZ23"/>
    <mergeCell ref="BY24:BZ24"/>
    <mergeCell ref="BY21:BZ21"/>
    <mergeCell ref="BY22:BZ22"/>
    <mergeCell ref="BY16:BZ16"/>
    <mergeCell ref="BS23:BT23"/>
    <mergeCell ref="BS24:BT24"/>
    <mergeCell ref="BS17:BT17"/>
    <mergeCell ref="BS18:BT18"/>
    <mergeCell ref="BS19:BT19"/>
    <mergeCell ref="BS20:BT20"/>
    <mergeCell ref="BS21:BT21"/>
    <mergeCell ref="BS22:BT22"/>
    <mergeCell ref="BS28:BT28"/>
    <mergeCell ref="BS29:BT29"/>
    <mergeCell ref="BS30:BT30"/>
    <mergeCell ref="BS25:BT25"/>
    <mergeCell ref="BS26:BT26"/>
    <mergeCell ref="BS39:BT39"/>
    <mergeCell ref="BQ2:BT2"/>
    <mergeCell ref="BS5:BT5"/>
    <mergeCell ref="B3:C4"/>
    <mergeCell ref="A5:B39"/>
    <mergeCell ref="AJ2:AM2"/>
    <mergeCell ref="S2:AF2"/>
    <mergeCell ref="A1:A2"/>
    <mergeCell ref="B1:C2"/>
    <mergeCell ref="BS27:BT27"/>
    <mergeCell ref="BS38:BT38"/>
    <mergeCell ref="BS6:BT6"/>
    <mergeCell ref="BS7:BT7"/>
    <mergeCell ref="BS8:BT8"/>
    <mergeCell ref="BS9:BT9"/>
    <mergeCell ref="BS10:BT10"/>
    <mergeCell ref="BS11:BT11"/>
    <mergeCell ref="BS12:BT12"/>
    <mergeCell ref="BS13:BT13"/>
    <mergeCell ref="BS14:BT14"/>
  </mergeCells>
  <conditionalFormatting sqref="AJ48:AK48 BX40 BQ41:BR46 AU41:BN46 AG48 AJ5:AK46 M45:M46 Z5:AD46 AG5:AG46 AN5:AR39 AN48:AR48 BR40 BQ48:BR48 K5:P39 K48:P48 K45:K46 K41:K43 L41:L46 N41:P46 M41:M43 Y45:Y46 V5:X46 Y5:Y43 S5:T46 U45:U46 U5:U43 S48:AD48 AR40:AR46 AN41:AQ46 AU5:BN39 BN40 AU48:BN48 BQ5:BR39 BU5:BX39 BU41:BX46 BU48:BX48">
    <cfRule type="cellIs" priority="1" dxfId="8" operator="equal" stopIfTrue="1">
      <formula>K$4</formula>
    </cfRule>
  </conditionalFormatting>
  <conditionalFormatting sqref="CG43:IV43 D43:E43 H43 A45:C45 J45">
    <cfRule type="cellIs" priority="10" dxfId="17" operator="equal" stopIfTrue="1">
      <formula>0</formula>
    </cfRule>
  </conditionalFormatting>
  <conditionalFormatting sqref="BO5:BP39 AH5:AH39 AT5:AT37 BS5:BT39 AL5:AM39 G5:G39 AS5:AS39 AT39 CE5:CF39">
    <cfRule type="cellIs" priority="13" dxfId="14" operator="equal" stopIfTrue="1">
      <formula>0</formula>
    </cfRule>
  </conditionalFormatting>
  <conditionalFormatting sqref="Q5:Q39 AE5:AE39 BY5:BY39">
    <cfRule type="cellIs" priority="14" dxfId="13" operator="equal" stopIfTrue="1">
      <formula>0</formula>
    </cfRule>
  </conditionalFormatting>
  <conditionalFormatting sqref="CA41:CC46 CA48:CD48 CD40:CD43 CD45:CD46">
    <cfRule type="cellIs" priority="16" dxfId="9" operator="equal" stopIfTrue="1">
      <formula>8</formula>
    </cfRule>
    <cfRule type="cellIs" priority="17" dxfId="8" operator="equal" stopIfTrue="1">
      <formula>1</formula>
    </cfRule>
  </conditionalFormatting>
  <conditionalFormatting sqref="AE47">
    <cfRule type="cellIs" priority="21" dxfId="7" operator="lessThan" stopIfTrue="1">
      <formula>$R$48</formula>
    </cfRule>
    <cfRule type="cellIs" priority="22" dxfId="6" operator="greaterThanOrEqual" stopIfTrue="1">
      <formula>$R$48</formula>
    </cfRule>
  </conditionalFormatting>
  <conditionalFormatting sqref="CA5:CD39">
    <cfRule type="cellIs" priority="9" dxfId="8" operator="equal" stopIfTrue="1">
      <formula>CA$4</formula>
    </cfRule>
  </conditionalFormatting>
  <dataValidations count="1">
    <dataValidation operator="lessThanOrEqual" allowBlank="1" showInputMessage="1" showErrorMessage="1" sqref="BO5:BO39 BS5:BS39 AS5:AS39 AL5:AL39 G5:G39 AH5:AH39 CE5:CE39"/>
  </dataValidations>
  <printOptions headings="1"/>
  <pageMargins left="0.31496062992125984" right="0.2755905511811024" top="0.35433070866141736" bottom="0.4330708661417323" header="0.2362204724409449" footer="0.2755905511811024"/>
  <pageSetup fitToWidth="12" orientation="landscape" pageOrder="overThenDown" paperSize="9" scale="70"/>
  <headerFooter alignWithMargins="0">
    <oddFooter>&amp;C&amp;A&amp;RPage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PILOTAGE</Manager>
  <Company>AGERS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EENC 5T 2010 Lecture et production d'écrits</dc:title>
  <dc:subject>Evaluation externe</dc:subject>
  <dc:creator>Marcel BROOZE</dc:creator>
  <cp:keywords/>
  <dc:description/>
  <cp:lastModifiedBy>Marcel BROOZE</cp:lastModifiedBy>
  <cp:lastPrinted>2010-11-19T14:14:54Z</cp:lastPrinted>
  <dcterms:created xsi:type="dcterms:W3CDTF">1996-10-21T11:03:58Z</dcterms:created>
  <dcterms:modified xsi:type="dcterms:W3CDTF">2010-11-24T08:24:43Z</dcterms:modified>
  <cp:category/>
  <cp:version/>
  <cp:contentType/>
  <cp:contentStatus/>
</cp:coreProperties>
</file>