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45" windowHeight="4545" tabRatio="684" activeTab="0"/>
  </bookViews>
  <sheets>
    <sheet name="Instructions" sheetId="1" r:id="rId1"/>
    <sheet name="Encodage réponses Es" sheetId="2" r:id="rId2"/>
    <sheet name="Compétences" sheetId="3" r:id="rId3"/>
  </sheets>
  <definedNames>
    <definedName name="_xlnm.Print_Titles" localSheetId="2">'Compétences'!$A:$C,'Compétences'!$1:$2</definedName>
    <definedName name="_xlnm.Print_Titles" localSheetId="1">'Encodage réponses Es'!$A:$D,'Encodage réponses Es'!$1:$1</definedName>
    <definedName name="_xlnm.Print_Area" localSheetId="2">'Compétences'!$A$1:$BW$60</definedName>
    <definedName name="_xlnm.Print_Area" localSheetId="1">'Encodage réponses Es'!$A$1:$BD$50</definedName>
  </definedNames>
  <calcPr fullCalcOnLoad="1"/>
</workbook>
</file>

<file path=xl/sharedStrings.xml><?xml version="1.0" encoding="utf-8"?>
<sst xmlns="http://schemas.openxmlformats.org/spreadsheetml/2006/main" count="160" uniqueCount="93">
  <si>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Interpréter le texte en recourant à des informations internes au texte (titres, arguments, …)</t>
    </r>
  </si>
  <si>
    <t>Construire du sens</t>
  </si>
  <si>
    <t>Items réussis / 2</t>
  </si>
  <si>
    <t>Items réussis / 6</t>
  </si>
  <si>
    <t>Moyenne / 6</t>
  </si>
  <si>
    <t>Items réussis / 21</t>
  </si>
  <si>
    <t>Moyenne / 21</t>
  </si>
  <si>
    <t>19/21</t>
  </si>
  <si>
    <t>Moyenne / 2</t>
  </si>
  <si>
    <r>
      <t>Distinguer :</t>
    </r>
    <r>
      <rPr>
        <b/>
        <sz val="10"/>
        <rFont val="Arial"/>
        <family val="0"/>
      </rPr>
      <t xml:space="preserve">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réel de l'imaginaire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fait de l'opinion</t>
    </r>
  </si>
  <si>
    <t>Exercer son esprit critique</t>
  </si>
  <si>
    <t>Items réussis / 4</t>
  </si>
  <si>
    <t>Développer une réflexion critique</t>
  </si>
  <si>
    <t>identifier et expliciter les hypothèses de lecture que l'on construit</t>
  </si>
  <si>
    <t>1</t>
  </si>
  <si>
    <t>2</t>
  </si>
  <si>
    <t>0/2</t>
  </si>
  <si>
    <t>3/4</t>
  </si>
  <si>
    <t>5/6</t>
  </si>
  <si>
    <t>7/8</t>
  </si>
  <si>
    <t>9/10</t>
  </si>
  <si>
    <t>11/12</t>
  </si>
  <si>
    <t>13/14</t>
  </si>
  <si>
    <t>17/18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</si>
  <si>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</si>
  <si>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</si>
  <si>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</si>
  <si>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</si>
  <si>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</si>
  <si>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</si>
  <si>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</si>
  <si>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</si>
  <si>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</si>
  <si>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</si>
  <si>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</si>
  <si>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Réponses correctes</t>
  </si>
  <si>
    <t>Réponses incorrectes</t>
  </si>
  <si>
    <t xml:space="preserve">   Pas de réponse</t>
  </si>
  <si>
    <t>d</t>
  </si>
  <si>
    <t>Ecole</t>
  </si>
  <si>
    <t>Classe</t>
  </si>
  <si>
    <t>Ecole :</t>
  </si>
  <si>
    <t>Classe :</t>
  </si>
  <si>
    <t>Pas de réponse</t>
  </si>
  <si>
    <t>Moyenne / 3</t>
  </si>
  <si>
    <t>Réponses  partiellement correctes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</si>
  <si>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</si>
  <si>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</si>
  <si>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r>
      <t>* Pour l'encodage, TOUTES les cellules doivent être remplies sinon un "</t>
    </r>
    <r>
      <rPr>
        <sz val="12"/>
        <color indexed="10"/>
        <rFont val="Arial"/>
        <family val="0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apparaît dans la colonne "Abs"</t>
    </r>
  </si>
  <si>
    <t>* Le score des élèves absents n'intervient pas dans le score moyen de la classe.</t>
  </si>
  <si>
    <t>Marcel BROOZE : 02 / 690 81 93</t>
  </si>
  <si>
    <r>
      <t xml:space="preserve">la feuille "Compétences" </t>
    </r>
    <r>
      <rPr>
        <b/>
        <sz val="12"/>
        <rFont val="Arial"/>
        <family val="2"/>
      </rPr>
      <t>se complète automatiquement</t>
    </r>
    <r>
      <rPr>
        <sz val="12"/>
        <rFont val="Arial"/>
        <family val="2"/>
      </rPr>
      <t>.</t>
    </r>
  </si>
  <si>
    <t>* Vous devez encoder le nom de l'école et le nom de la classe.</t>
  </si>
  <si>
    <t>* Si un élève est absent, il faut encoder "a" dans les différents items concernés, ce qui fera apparaître "a" dans la colonne finale "Abs"</t>
  </si>
  <si>
    <t>* Seuls les codes admis pourront être introduits.</t>
  </si>
  <si>
    <t>En cas de non réponse (omission), introduire le code 9</t>
  </si>
  <si>
    <t>* Une fois tous les items encodés, vous obtiendrez pour chaque élève et pour votre classe une série de scores.</t>
  </si>
  <si>
    <t>IMPORTANT</t>
  </si>
  <si>
    <t>En raison d'un problème d'impression, l'item 22 (question 17) a été neutralisé. Il est hachuré dans la grille d'encodage.</t>
  </si>
  <si>
    <t xml:space="preserve">Merci d'encoder, impérativement, le code 9 (omission) pour cet item. </t>
  </si>
  <si>
    <t>En cas de problème avec cette grille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</si>
  <si>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</si>
  <si>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r>
      <t>Cette grille a été conçue dans le cadre de l'évaluation externe non certificative en Lecture 2010 –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0"/>
      </rPr>
      <t xml:space="preserve"> secondaire de l'enseignement de qualification</t>
    </r>
  </si>
  <si>
    <r>
      <t xml:space="preserve">          Evaluation externe non certificative
          Lecture 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dans l'enseignement de qualification</t>
    </r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</si>
  <si>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de l'enseignement dequalification</t>
    </r>
  </si>
  <si>
    <t>% de réussite "Communauté fr."</t>
  </si>
  <si>
    <r>
      <t>%</t>
    </r>
    <r>
      <rPr>
        <b/>
        <sz val="9"/>
        <rFont val="Arial"/>
        <family val="2"/>
      </rPr>
      <t xml:space="preserve"> de réussite "Communauté fr."</t>
    </r>
  </si>
  <si>
    <t>Moy Com fr</t>
  </si>
  <si>
    <t>0-1-9</t>
  </si>
  <si>
    <t>0-1-2-9</t>
  </si>
  <si>
    <t>Max</t>
  </si>
  <si>
    <t>Encodage</t>
  </si>
  <si>
    <t xml:space="preserve">Total / </t>
  </si>
  <si>
    <t>Total</t>
  </si>
  <si>
    <t>en %</t>
  </si>
  <si>
    <t>LIRE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</si>
  <si>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</si>
  <si>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</si>
  <si>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</si>
  <si>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</si>
  <si>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</si>
  <si>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</si>
  <si>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</si>
  <si>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</si>
  <si>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Moyenne / 4</t>
  </si>
  <si>
    <t>15/16</t>
  </si>
  <si>
    <t>Le sens littéral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</si>
  <si>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Donner du sens aux phrases pour conférer une cohérence au texte</t>
    </r>
  </si>
  <si>
    <t>Items réussis / 15</t>
  </si>
  <si>
    <t>Moyenne / 15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</si>
  <si>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>Hiérarchiser les informations</t>
    </r>
  </si>
  <si>
    <r>
      <t xml:space="preserve">Le sens inférentiel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Prendre conscience que le sens littéral ne suffit pas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</si>
  <si>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Identifier les endroits du texte qui requièrent une inférence, une interprétation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</si>
</sst>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0.00\ %"/>
    <numFmt numFmtId="197" formatCode="0.0"/>
    <numFmt numFmtId="198" formatCode="0.000000"/>
    <numFmt numFmtId="199" formatCode="0.000000000"/>
    <numFmt numFmtId="200" formatCode="0.00000000"/>
    <numFmt numFmtId="201" formatCode="0.0000000"/>
    <numFmt numFmtId="202" formatCode="0.00000"/>
    <numFmt numFmtId="203" formatCode="0.0000"/>
    <numFmt numFmtId="204" formatCode="0.000"/>
    <numFmt numFmtId="205" formatCode="0.0000000000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-80C]dddd\ d\ mmmm\ yyyy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2.5"/>
      <color indexed="8"/>
      <name val="Arial"/>
      <family val="0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5.5"/>
      <color indexed="8"/>
      <name val="Arial"/>
      <family val="0"/>
    </font>
    <font>
      <sz val="1.25"/>
      <color indexed="8"/>
      <name val="Arial"/>
      <family val="0"/>
    </font>
    <font>
      <sz val="2.75"/>
      <color indexed="8"/>
      <name val="Arial"/>
      <family val="0"/>
    </font>
    <font>
      <sz val="3.25"/>
      <color indexed="8"/>
      <name val="Arial"/>
      <family val="0"/>
    </font>
    <font>
      <sz val="1"/>
      <color indexed="8"/>
      <name val="Arial"/>
      <family val="0"/>
    </font>
    <font>
      <sz val="3.75"/>
      <color indexed="8"/>
      <name val="Arial"/>
      <family val="0"/>
    </font>
    <font>
      <sz val="1.5"/>
      <color indexed="8"/>
      <name val="Arial"/>
      <family val="0"/>
    </font>
    <font>
      <b/>
      <sz val="3.25"/>
      <color indexed="8"/>
      <name val="Arial"/>
      <family val="0"/>
    </font>
    <font>
      <b/>
      <sz val="3"/>
      <color indexed="8"/>
      <name val="Arial"/>
      <family val="0"/>
    </font>
    <font>
      <b/>
      <sz val="2.75"/>
      <color indexed="8"/>
      <name val="Arial"/>
      <family val="0"/>
    </font>
    <font>
      <b/>
      <sz val="3.5"/>
      <color indexed="8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b/>
      <sz val="13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22"/>
      </patternFill>
    </fill>
    <fill>
      <patternFill patternType="lightUp">
        <bgColor indexed="55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dotted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8" borderId="9" applyNumberFormat="0" applyAlignment="0" applyProtection="0"/>
  </cellStyleXfs>
  <cellXfs count="383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/>
      <protection hidden="1"/>
    </xf>
    <xf numFmtId="9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9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27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197" fontId="6" fillId="5" borderId="28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2" fillId="16" borderId="18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3" fillId="0" borderId="18" xfId="0" applyFont="1" applyBorder="1" applyAlignment="1" applyProtection="1">
      <alignment horizontal="center" vertical="center" textRotation="90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2" fillId="16" borderId="31" xfId="0" applyFont="1" applyFill="1" applyBorder="1" applyAlignment="1" applyProtection="1">
      <alignment vertical="center"/>
      <protection hidden="1"/>
    </xf>
    <xf numFmtId="0" fontId="2" fillId="5" borderId="3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7" fillId="6" borderId="11" xfId="0" applyFont="1" applyFill="1" applyBorder="1" applyAlignment="1" applyProtection="1">
      <alignment horizontal="center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0" fontId="0" fillId="6" borderId="14" xfId="0" applyFont="1" applyFill="1" applyBorder="1" applyAlignment="1" applyProtection="1">
      <alignment horizontal="center"/>
      <protection hidden="1"/>
    </xf>
    <xf numFmtId="0" fontId="0" fillId="6" borderId="11" xfId="0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Border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0" fontId="0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37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9" fontId="0" fillId="0" borderId="0" xfId="52" applyFont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2" fillId="17" borderId="39" xfId="0" applyFont="1" applyFill="1" applyBorder="1" applyAlignment="1" applyProtection="1">
      <alignment horizontal="center"/>
      <protection hidden="1"/>
    </xf>
    <xf numFmtId="0" fontId="2" fillId="5" borderId="40" xfId="0" applyFont="1" applyFill="1" applyBorder="1" applyAlignment="1" applyProtection="1">
      <alignment horizontal="center"/>
      <protection hidden="1"/>
    </xf>
    <xf numFmtId="197" fontId="6" fillId="5" borderId="40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17" borderId="14" xfId="0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6" borderId="12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17" borderId="15" xfId="0" applyFont="1" applyFill="1" applyBorder="1" applyAlignment="1" applyProtection="1">
      <alignment horizontal="center"/>
      <protection hidden="1"/>
    </xf>
    <xf numFmtId="0" fontId="2" fillId="5" borderId="28" xfId="0" applyFont="1" applyFill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9" fontId="0" fillId="0" borderId="39" xfId="0" applyNumberFormat="1" applyFont="1" applyFill="1" applyBorder="1" applyAlignment="1" applyProtection="1">
      <alignment horizontal="center"/>
      <protection hidden="1"/>
    </xf>
    <xf numFmtId="9" fontId="0" fillId="0" borderId="11" xfId="0" applyNumberFormat="1" applyFont="1" applyFill="1" applyBorder="1" applyAlignment="1" applyProtection="1">
      <alignment horizontal="center"/>
      <protection hidden="1"/>
    </xf>
    <xf numFmtId="9" fontId="0" fillId="0" borderId="14" xfId="0" applyNumberFormat="1" applyFont="1" applyFill="1" applyBorder="1" applyAlignment="1" applyProtection="1">
      <alignment horizontal="center"/>
      <protection hidden="1"/>
    </xf>
    <xf numFmtId="9" fontId="0" fillId="0" borderId="15" xfId="0" applyNumberFormat="1" applyFont="1" applyFill="1" applyBorder="1" applyAlignment="1" applyProtection="1">
      <alignment horizontal="center"/>
      <protection hidden="1"/>
    </xf>
    <xf numFmtId="9" fontId="0" fillId="0" borderId="16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 vertical="center" shrinkToFit="1"/>
      <protection hidden="1"/>
    </xf>
    <xf numFmtId="0" fontId="2" fillId="5" borderId="48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5" borderId="49" xfId="0" applyFont="1" applyFill="1" applyBorder="1" applyAlignment="1" applyProtection="1">
      <alignment horizontal="center" vertical="center" shrinkToFit="1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2" fillId="5" borderId="52" xfId="0" applyFont="1" applyFill="1" applyBorder="1" applyAlignment="1" applyProtection="1">
      <alignment/>
      <protection hidden="1"/>
    </xf>
    <xf numFmtId="0" fontId="2" fillId="18" borderId="53" xfId="0" applyFont="1" applyFill="1" applyBorder="1" applyAlignment="1" applyProtection="1">
      <alignment/>
      <protection hidden="1"/>
    </xf>
    <xf numFmtId="9" fontId="6" fillId="18" borderId="54" xfId="0" applyNumberFormat="1" applyFont="1" applyFill="1" applyBorder="1" applyAlignment="1" applyProtection="1">
      <alignment horizontal="center"/>
      <protection hidden="1"/>
    </xf>
    <xf numFmtId="1" fontId="0" fillId="0" borderId="33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vertical="center" wrapText="1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2" fillId="5" borderId="58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1" fontId="2" fillId="0" borderId="27" xfId="0" applyNumberFormat="1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0" fillId="6" borderId="59" xfId="0" applyFont="1" applyFill="1" applyBorder="1" applyAlignment="1" applyProtection="1">
      <alignment horizontal="center"/>
      <protection hidden="1"/>
    </xf>
    <xf numFmtId="9" fontId="0" fillId="0" borderId="59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0" fillId="6" borderId="39" xfId="0" applyFont="1" applyFill="1" applyBorder="1" applyAlignment="1" applyProtection="1">
      <alignment horizontal="center" vertical="center"/>
      <protection hidden="1"/>
    </xf>
    <xf numFmtId="0" fontId="0" fillId="6" borderId="11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0" fillId="6" borderId="12" xfId="0" applyFont="1" applyFill="1" applyBorder="1" applyAlignment="1" applyProtection="1">
      <alignment horizontal="center" vertical="center"/>
      <protection hidden="1"/>
    </xf>
    <xf numFmtId="0" fontId="0" fillId="6" borderId="15" xfId="0" applyFont="1" applyFill="1" applyBorder="1" applyAlignment="1" applyProtection="1">
      <alignment horizontal="center" vertical="center"/>
      <protection hidden="1"/>
    </xf>
    <xf numFmtId="0" fontId="0" fillId="6" borderId="16" xfId="0" applyFont="1" applyFill="1" applyBorder="1" applyAlignment="1" applyProtection="1">
      <alignment horizontal="center" vertical="center"/>
      <protection hidden="1"/>
    </xf>
    <xf numFmtId="0" fontId="0" fillId="6" borderId="59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8" fillId="0" borderId="60" xfId="0" applyFont="1" applyFill="1" applyBorder="1" applyAlignment="1" applyProtection="1">
      <alignment horizontal="center"/>
      <protection hidden="1"/>
    </xf>
    <xf numFmtId="0" fontId="2" fillId="4" borderId="51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0" borderId="62" xfId="0" applyFont="1" applyFill="1" applyBorder="1" applyAlignment="1" applyProtection="1">
      <alignment horizontal="center"/>
      <protection hidden="1"/>
    </xf>
    <xf numFmtId="1" fontId="2" fillId="0" borderId="58" xfId="0" applyNumberFormat="1" applyFont="1" applyBorder="1" applyAlignment="1" applyProtection="1">
      <alignment horizontal="center"/>
      <protection hidden="1"/>
    </xf>
    <xf numFmtId="1" fontId="2" fillId="0" borderId="52" xfId="0" applyNumberFormat="1" applyFont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6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5" borderId="63" xfId="0" applyFont="1" applyFill="1" applyBorder="1" applyAlignment="1" applyProtection="1">
      <alignment horizontal="center" vertical="center" shrinkToFit="1"/>
      <protection hidden="1"/>
    </xf>
    <xf numFmtId="0" fontId="2" fillId="5" borderId="64" xfId="0" applyFont="1" applyFill="1" applyBorder="1" applyAlignment="1" applyProtection="1">
      <alignment horizontal="center" vertical="center" shrinkToFit="1"/>
      <protection hidden="1"/>
    </xf>
    <xf numFmtId="206" fontId="6" fillId="0" borderId="65" xfId="0" applyNumberFormat="1" applyFont="1" applyFill="1" applyBorder="1" applyAlignment="1" applyProtection="1">
      <alignment horizontal="center"/>
      <protection hidden="1"/>
    </xf>
    <xf numFmtId="206" fontId="6" fillId="0" borderId="40" xfId="0" applyNumberFormat="1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47" xfId="0" applyFont="1" applyBorder="1" applyAlignment="1" applyProtection="1">
      <alignment horizontal="right"/>
      <protection hidden="1"/>
    </xf>
    <xf numFmtId="1" fontId="6" fillId="5" borderId="66" xfId="0" applyNumberFormat="1" applyFont="1" applyFill="1" applyBorder="1" applyAlignment="1" applyProtection="1">
      <alignment horizontal="center"/>
      <protection hidden="1"/>
    </xf>
    <xf numFmtId="9" fontId="6" fillId="5" borderId="28" xfId="0" applyNumberFormat="1" applyFont="1" applyFill="1" applyBorder="1" applyAlignment="1" applyProtection="1">
      <alignment horizontal="center"/>
      <protection hidden="1"/>
    </xf>
    <xf numFmtId="0" fontId="57" fillId="0" borderId="67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1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3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/>
      <protection hidden="1"/>
    </xf>
    <xf numFmtId="0" fontId="2" fillId="4" borderId="51" xfId="0" applyFont="1" applyFill="1" applyBorder="1" applyAlignment="1" applyProtection="1">
      <alignment horizontal="center" vertical="center"/>
      <protection hidden="1"/>
    </xf>
    <xf numFmtId="1" fontId="2" fillId="4" borderId="51" xfId="0" applyNumberFormat="1" applyFont="1" applyFill="1" applyBorder="1" applyAlignment="1" applyProtection="1" quotePrefix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38" xfId="0" applyFont="1" applyFill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17" borderId="38" xfId="0" applyFont="1" applyFill="1" applyBorder="1" applyAlignment="1" applyProtection="1">
      <alignment horizontal="center"/>
      <protection hidden="1"/>
    </xf>
    <xf numFmtId="0" fontId="0" fillId="6" borderId="39" xfId="0" applyFont="1" applyFill="1" applyBorder="1" applyAlignment="1" applyProtection="1">
      <alignment horizontal="center"/>
      <protection hidden="1"/>
    </xf>
    <xf numFmtId="0" fontId="0" fillId="6" borderId="38" xfId="0" applyFont="1" applyFill="1" applyBorder="1" applyAlignment="1" applyProtection="1">
      <alignment horizontal="center"/>
      <protection hidden="1"/>
    </xf>
    <xf numFmtId="9" fontId="0" fillId="0" borderId="38" xfId="0" applyNumberFormat="1" applyFont="1" applyFill="1" applyBorder="1" applyAlignment="1" applyProtection="1">
      <alignment horizontal="center"/>
      <protection hidden="1"/>
    </xf>
    <xf numFmtId="0" fontId="0" fillId="6" borderId="38" xfId="0" applyFont="1" applyFill="1" applyBorder="1" applyAlignment="1" applyProtection="1">
      <alignment horizontal="center" vertical="center"/>
      <protection hidden="1"/>
    </xf>
    <xf numFmtId="9" fontId="0" fillId="0" borderId="12" xfId="0" applyNumberFormat="1" applyFont="1" applyFill="1" applyBorder="1" applyAlignment="1" applyProtection="1">
      <alignment horizontal="center"/>
      <protection hidden="1"/>
    </xf>
    <xf numFmtId="49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6" borderId="62" xfId="0" applyFont="1" applyFill="1" applyBorder="1" applyAlignment="1" applyProtection="1">
      <alignment horizontal="center" vertical="center"/>
      <protection hidden="1"/>
    </xf>
    <xf numFmtId="0" fontId="2" fillId="17" borderId="15" xfId="0" applyFont="1" applyFill="1" applyBorder="1" applyAlignment="1" applyProtection="1">
      <alignment horizontal="center"/>
      <protection hidden="1"/>
    </xf>
    <xf numFmtId="0" fontId="0" fillId="19" borderId="59" xfId="0" applyFont="1" applyFill="1" applyBorder="1" applyAlignment="1" applyProtection="1">
      <alignment horizontal="center"/>
      <protection hidden="1"/>
    </xf>
    <xf numFmtId="1" fontId="6" fillId="5" borderId="28" xfId="0" applyNumberFormat="1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17" borderId="38" xfId="0" applyFont="1" applyFill="1" applyBorder="1" applyAlignment="1" applyProtection="1">
      <alignment horizontal="center"/>
      <protection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0" fontId="0" fillId="19" borderId="38" xfId="0" applyFont="1" applyFill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0" fillId="19" borderId="12" xfId="0" applyFont="1" applyFill="1" applyBorder="1" applyAlignment="1" applyProtection="1">
      <alignment horizontal="center"/>
      <protection hidden="1"/>
    </xf>
    <xf numFmtId="0" fontId="0" fillId="19" borderId="11" xfId="0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0" fillId="17" borderId="12" xfId="0" applyFont="1" applyFill="1" applyBorder="1" applyAlignment="1" applyProtection="1">
      <alignment horizontal="center"/>
      <protection hidden="1"/>
    </xf>
    <xf numFmtId="0" fontId="0" fillId="6" borderId="16" xfId="0" applyFont="1" applyFill="1" applyBorder="1" applyAlignment="1" applyProtection="1">
      <alignment horizontal="center"/>
      <protection hidden="1"/>
    </xf>
    <xf numFmtId="0" fontId="0" fillId="19" borderId="27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0" fillId="19" borderId="15" xfId="0" applyFont="1" applyFill="1" applyBorder="1" applyAlignment="1" applyProtection="1">
      <alignment horizontal="center"/>
      <protection hidden="1"/>
    </xf>
    <xf numFmtId="9" fontId="0" fillId="0" borderId="70" xfId="0" applyNumberFormat="1" applyFont="1" applyFill="1" applyBorder="1" applyAlignment="1" applyProtection="1">
      <alignment horizontal="center"/>
      <protection hidden="1"/>
    </xf>
    <xf numFmtId="0" fontId="0" fillId="6" borderId="70" xfId="0" applyFont="1" applyFill="1" applyBorder="1" applyAlignment="1" applyProtection="1">
      <alignment horizontal="center" vertical="center"/>
      <protection hidden="1"/>
    </xf>
    <xf numFmtId="0" fontId="2" fillId="17" borderId="39" xfId="0" applyFont="1" applyFill="1" applyBorder="1" applyAlignment="1" applyProtection="1">
      <alignment horizontal="center"/>
      <protection hidden="1"/>
    </xf>
    <xf numFmtId="0" fontId="2" fillId="19" borderId="15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49" fontId="2" fillId="0" borderId="32" xfId="0" applyNumberFormat="1" applyFont="1" applyFill="1" applyBorder="1" applyAlignment="1" applyProtection="1">
      <alignment horizontal="center"/>
      <protection hidden="1"/>
    </xf>
    <xf numFmtId="0" fontId="2" fillId="6" borderId="70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2" fillId="19" borderId="12" xfId="0" applyFont="1" applyFill="1" applyBorder="1" applyAlignment="1" applyProtection="1">
      <alignment horizontal="center"/>
      <protection hidden="1"/>
    </xf>
    <xf numFmtId="1" fontId="2" fillId="0" borderId="53" xfId="0" applyNumberFormat="1" applyFont="1" applyBorder="1" applyAlignment="1" applyProtection="1">
      <alignment horizontal="center"/>
      <protection hidden="1"/>
    </xf>
    <xf numFmtId="0" fontId="0" fillId="17" borderId="39" xfId="0" applyFont="1" applyFill="1" applyBorder="1" applyAlignment="1" applyProtection="1">
      <alignment horizontal="center"/>
      <protection hidden="1"/>
    </xf>
    <xf numFmtId="0" fontId="0" fillId="17" borderId="38" xfId="0" applyFont="1" applyFill="1" applyBorder="1" applyAlignment="1" applyProtection="1">
      <alignment horizontal="center"/>
      <protection hidden="1"/>
    </xf>
    <xf numFmtId="0" fontId="0" fillId="17" borderId="27" xfId="0" applyFont="1" applyFill="1" applyBorder="1" applyAlignment="1" applyProtection="1">
      <alignment horizontal="center"/>
      <protection hidden="1"/>
    </xf>
    <xf numFmtId="0" fontId="0" fillId="17" borderId="71" xfId="0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0" fillId="17" borderId="7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9" fontId="0" fillId="0" borderId="0" xfId="52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20" borderId="21" xfId="0" applyFont="1" applyFill="1" applyBorder="1" applyAlignment="1" applyProtection="1">
      <alignment horizontal="center"/>
      <protection hidden="1"/>
    </xf>
    <xf numFmtId="0" fontId="0" fillId="20" borderId="12" xfId="0" applyNumberFormat="1" applyFont="1" applyFill="1" applyBorder="1" applyAlignment="1" applyProtection="1">
      <alignment horizontal="center" shrinkToFit="1"/>
      <protection locked="0"/>
    </xf>
    <xf numFmtId="0" fontId="0" fillId="20" borderId="18" xfId="0" applyFont="1" applyFill="1" applyBorder="1" applyAlignment="1" applyProtection="1">
      <alignment/>
      <protection hidden="1"/>
    </xf>
    <xf numFmtId="0" fontId="0" fillId="20" borderId="15" xfId="0" applyFont="1" applyFill="1" applyBorder="1" applyAlignment="1" applyProtection="1">
      <alignment horizontal="center"/>
      <protection hidden="1"/>
    </xf>
    <xf numFmtId="0" fontId="2" fillId="21" borderId="12" xfId="0" applyFont="1" applyFill="1" applyBorder="1" applyAlignment="1" applyProtection="1">
      <alignment horizontal="center"/>
      <protection hidden="1"/>
    </xf>
    <xf numFmtId="0" fontId="0" fillId="20" borderId="11" xfId="0" applyFont="1" applyFill="1" applyBorder="1" applyAlignment="1" applyProtection="1">
      <alignment horizontal="center"/>
      <protection hidden="1"/>
    </xf>
    <xf numFmtId="0" fontId="7" fillId="22" borderId="11" xfId="0" applyFont="1" applyFill="1" applyBorder="1" applyAlignment="1" applyProtection="1">
      <alignment horizontal="center"/>
      <protection hidden="1"/>
    </xf>
    <xf numFmtId="0" fontId="0" fillId="20" borderId="11" xfId="0" applyFont="1" applyFill="1" applyBorder="1" applyAlignment="1" applyProtection="1">
      <alignment horizontal="center"/>
      <protection hidden="1"/>
    </xf>
    <xf numFmtId="0" fontId="8" fillId="20" borderId="20" xfId="0" applyFont="1" applyFill="1" applyBorder="1" applyAlignment="1" applyProtection="1">
      <alignment horizontal="center"/>
      <protection hidden="1"/>
    </xf>
    <xf numFmtId="0" fontId="0" fillId="20" borderId="18" xfId="0" applyFont="1" applyFill="1" applyBorder="1" applyAlignment="1" applyProtection="1">
      <alignment horizontal="center"/>
      <protection hidden="1"/>
    </xf>
    <xf numFmtId="9" fontId="2" fillId="20" borderId="24" xfId="0" applyNumberFormat="1" applyFont="1" applyFill="1" applyBorder="1" applyAlignment="1" applyProtection="1">
      <alignment horizontal="center" vertical="center" shrinkToFit="1"/>
      <protection hidden="1"/>
    </xf>
    <xf numFmtId="9" fontId="2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 wrapText="1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73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16" borderId="31" xfId="0" applyFont="1" applyFill="1" applyBorder="1" applyAlignment="1" applyProtection="1">
      <alignment horizontal="center" vertical="center" shrinkToFit="1"/>
      <protection hidden="1"/>
    </xf>
    <xf numFmtId="0" fontId="2" fillId="16" borderId="50" xfId="0" applyFont="1" applyFill="1" applyBorder="1" applyAlignment="1" applyProtection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textRotation="90" wrapText="1"/>
      <protection hidden="1"/>
    </xf>
    <xf numFmtId="0" fontId="12" fillId="0" borderId="74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8" xfId="0" applyFont="1" applyFill="1" applyBorder="1" applyAlignment="1" applyProtection="1">
      <alignment horizontal="center" vertical="center" textRotation="90" wrapText="1"/>
      <protection hidden="1"/>
    </xf>
    <xf numFmtId="0" fontId="12" fillId="0" borderId="75" xfId="0" applyFont="1" applyFill="1" applyBorder="1" applyAlignment="1" applyProtection="1">
      <alignment horizontal="center" vertical="center" textRotation="90" wrapText="1"/>
      <protection hidden="1"/>
    </xf>
    <xf numFmtId="0" fontId="0" fillId="0" borderId="76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0" borderId="77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59" fillId="5" borderId="78" xfId="0" applyFont="1" applyFill="1" applyBorder="1" applyAlignment="1" applyProtection="1">
      <alignment horizontal="center" vertical="center"/>
      <protection hidden="1"/>
    </xf>
    <xf numFmtId="0" fontId="59" fillId="5" borderId="18" xfId="0" applyFont="1" applyFill="1" applyBorder="1" applyAlignment="1" applyProtection="1">
      <alignment horizontal="center" vertical="center"/>
      <protection hidden="1"/>
    </xf>
    <xf numFmtId="1" fontId="0" fillId="5" borderId="79" xfId="0" applyNumberFormat="1" applyFont="1" applyFill="1" applyBorder="1" applyAlignment="1" applyProtection="1">
      <alignment horizontal="center" vertical="center" wrapText="1"/>
      <protection hidden="1"/>
    </xf>
    <xf numFmtId="1" fontId="0" fillId="5" borderId="61" xfId="0" applyNumberFormat="1" applyFont="1" applyFill="1" applyBorder="1" applyAlignment="1" applyProtection="1">
      <alignment horizontal="center" vertical="center" wrapText="1"/>
      <protection hidden="1"/>
    </xf>
    <xf numFmtId="1" fontId="0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57" fillId="5" borderId="78" xfId="0" applyFont="1" applyFill="1" applyBorder="1" applyAlignment="1" applyProtection="1">
      <alignment horizontal="center" vertical="center"/>
      <protection hidden="1"/>
    </xf>
    <xf numFmtId="0" fontId="58" fillId="5" borderId="18" xfId="0" applyFont="1" applyFill="1" applyBorder="1" applyAlignment="1" applyProtection="1">
      <alignment horizontal="center" vertical="center"/>
      <protection hidden="1"/>
    </xf>
    <xf numFmtId="0" fontId="58" fillId="5" borderId="75" xfId="0" applyFont="1" applyFill="1" applyBorder="1" applyAlignment="1" applyProtection="1">
      <alignment horizontal="center" vertical="center"/>
      <protection hidden="1"/>
    </xf>
    <xf numFmtId="49" fontId="6" fillId="5" borderId="79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61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57" fillId="5" borderId="78" xfId="0" applyFont="1" applyFill="1" applyBorder="1" applyAlignment="1" applyProtection="1">
      <alignment horizontal="center" vertical="center"/>
      <protection hidden="1"/>
    </xf>
    <xf numFmtId="0" fontId="57" fillId="5" borderId="18" xfId="0" applyFont="1" applyFill="1" applyBorder="1" applyAlignment="1" applyProtection="1">
      <alignment horizontal="center" vertical="center"/>
      <protection hidden="1"/>
    </xf>
    <xf numFmtId="0" fontId="57" fillId="5" borderId="75" xfId="0" applyFont="1" applyFill="1" applyBorder="1" applyAlignment="1" applyProtection="1">
      <alignment horizontal="center" vertical="center"/>
      <protection hidden="1"/>
    </xf>
    <xf numFmtId="0" fontId="2" fillId="5" borderId="79" xfId="0" applyFont="1" applyFill="1" applyBorder="1" applyAlignment="1" applyProtection="1">
      <alignment horizontal="center" vertical="center" wrapText="1"/>
      <protection hidden="1"/>
    </xf>
    <xf numFmtId="0" fontId="2" fillId="5" borderId="61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12" fillId="5" borderId="47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12" fillId="5" borderId="80" xfId="0" applyFont="1" applyFill="1" applyBorder="1" applyAlignment="1" applyProtection="1">
      <alignment horizontal="center" vertical="center"/>
      <protection hidden="1"/>
    </xf>
    <xf numFmtId="0" fontId="12" fillId="5" borderId="81" xfId="0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Fill="1" applyBorder="1" applyAlignment="1" applyProtection="1">
      <alignment horizontal="center"/>
      <protection hidden="1"/>
    </xf>
    <xf numFmtId="1" fontId="2" fillId="0" borderId="41" xfId="0" applyNumberFormat="1" applyFont="1" applyFill="1" applyBorder="1" applyAlignment="1" applyProtection="1">
      <alignment horizontal="center"/>
      <protection hidden="1"/>
    </xf>
    <xf numFmtId="1" fontId="6" fillId="0" borderId="82" xfId="0" applyNumberFormat="1" applyFont="1" applyFill="1" applyBorder="1" applyAlignment="1" applyProtection="1">
      <alignment horizontal="center" vertical="center"/>
      <protection hidden="1"/>
    </xf>
    <xf numFmtId="1" fontId="2" fillId="0" borderId="81" xfId="0" applyNumberFormat="1" applyFont="1" applyFill="1" applyBorder="1" applyAlignment="1" applyProtection="1">
      <alignment horizontal="center" vertical="center"/>
      <protection hidden="1"/>
    </xf>
    <xf numFmtId="0" fontId="2" fillId="5" borderId="63" xfId="0" applyFont="1" applyFill="1" applyBorder="1" applyAlignment="1" applyProtection="1">
      <alignment horizontal="center" vertical="center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2" fillId="5" borderId="64" xfId="0" applyFont="1" applyFill="1" applyBorder="1" applyAlignment="1" applyProtection="1">
      <alignment horizontal="center" vertical="center"/>
      <protection hidden="1"/>
    </xf>
    <xf numFmtId="0" fontId="2" fillId="5" borderId="75" xfId="0" applyFont="1" applyFill="1" applyBorder="1" applyAlignment="1" applyProtection="1">
      <alignment horizontal="center" vertical="center"/>
      <protection hidden="1"/>
    </xf>
    <xf numFmtId="1" fontId="2" fillId="5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5" xfId="0" applyFill="1" applyBorder="1" applyAlignment="1" applyProtection="1">
      <alignment horizontal="center" vertical="center" wrapText="1"/>
      <protection hidden="1"/>
    </xf>
    <xf numFmtId="0" fontId="0" fillId="5" borderId="64" xfId="0" applyFill="1" applyBorder="1" applyAlignment="1" applyProtection="1">
      <alignment horizontal="center" vertical="center" wrapText="1"/>
      <protection hidden="1"/>
    </xf>
    <xf numFmtId="0" fontId="0" fillId="5" borderId="75" xfId="0" applyFill="1" applyBorder="1" applyAlignment="1" applyProtection="1">
      <alignment horizontal="center" vertical="center" wrapText="1"/>
      <protection hidden="1"/>
    </xf>
    <xf numFmtId="1" fontId="2" fillId="5" borderId="4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5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79" xfId="0" applyFont="1" applyFill="1" applyBorder="1" applyAlignment="1" applyProtection="1">
      <alignment horizontal="center" vertical="center" wrapText="1"/>
      <protection hidden="1"/>
    </xf>
    <xf numFmtId="0" fontId="2" fillId="5" borderId="61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16" borderId="83" xfId="0" applyFont="1" applyFill="1" applyBorder="1" applyAlignment="1" applyProtection="1">
      <alignment horizontal="center" vertical="center"/>
      <protection hidden="1"/>
    </xf>
    <xf numFmtId="0" fontId="2" fillId="16" borderId="18" xfId="0" applyFont="1" applyFill="1" applyBorder="1" applyAlignment="1" applyProtection="1">
      <alignment horizontal="center" vertical="center"/>
      <protection hidden="1"/>
    </xf>
    <xf numFmtId="1" fontId="14" fillId="5" borderId="61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83" xfId="0" applyFont="1" applyFill="1" applyBorder="1" applyAlignment="1" applyProtection="1">
      <alignment horizontal="center" vertical="center" shrinkToFit="1"/>
      <protection hidden="1"/>
    </xf>
    <xf numFmtId="0" fontId="2" fillId="16" borderId="84" xfId="0" applyFont="1" applyFill="1" applyBorder="1" applyAlignment="1" applyProtection="1">
      <alignment horizontal="center" vertical="center" shrinkToFit="1"/>
      <protection hidden="1"/>
    </xf>
    <xf numFmtId="0" fontId="2" fillId="16" borderId="18" xfId="0" applyFont="1" applyFill="1" applyBorder="1" applyAlignment="1" applyProtection="1">
      <alignment horizontal="center" vertical="center" shrinkToFit="1"/>
      <protection hidden="1"/>
    </xf>
    <xf numFmtId="0" fontId="2" fillId="16" borderId="75" xfId="0" applyFont="1" applyFill="1" applyBorder="1" applyAlignment="1" applyProtection="1">
      <alignment horizontal="center" vertical="center" shrinkToFit="1"/>
      <protection hidden="1"/>
    </xf>
    <xf numFmtId="1" fontId="2" fillId="5" borderId="8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1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7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61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center" vertical="center"/>
      <protection hidden="1"/>
    </xf>
    <xf numFmtId="0" fontId="2" fillId="16" borderId="31" xfId="0" applyFont="1" applyFill="1" applyBorder="1" applyAlignment="1" applyProtection="1">
      <alignment horizontal="center" vertical="center"/>
      <protection hidden="1"/>
    </xf>
    <xf numFmtId="0" fontId="2" fillId="16" borderId="0" xfId="0" applyFont="1" applyFill="1" applyBorder="1" applyAlignment="1" applyProtection="1">
      <alignment horizontal="center" vertical="center" shrinkToFit="1"/>
      <protection hidden="1"/>
    </xf>
    <xf numFmtId="0" fontId="2" fillId="16" borderId="10" xfId="0" applyFont="1" applyFill="1" applyBorder="1" applyAlignment="1" applyProtection="1">
      <alignment horizontal="center" vertical="center" shrinkToFi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2" fillId="16" borderId="31" xfId="0" applyFont="1" applyFill="1" applyBorder="1" applyAlignment="1" applyProtection="1">
      <alignment horizontal="center" vertical="center" shrinkToFit="1"/>
      <protection locked="0"/>
    </xf>
    <xf numFmtId="0" fontId="2" fillId="16" borderId="50" xfId="0" applyFont="1" applyFill="1" applyBorder="1" applyAlignment="1" applyProtection="1">
      <alignment horizontal="center" vertical="center" shrinkToFit="1"/>
      <protection locked="0"/>
    </xf>
    <xf numFmtId="0" fontId="2" fillId="16" borderId="86" xfId="0" applyFont="1" applyFill="1" applyBorder="1" applyAlignment="1" applyProtection="1">
      <alignment horizontal="center" shrinkToFit="1"/>
      <protection locked="0"/>
    </xf>
    <xf numFmtId="0" fontId="2" fillId="16" borderId="87" xfId="0" applyFont="1" applyFill="1" applyBorder="1" applyAlignment="1" applyProtection="1">
      <alignment horizontal="center" shrinkToFi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4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E6E64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3899141"/>
        <c:axId val="36656814"/>
      </c:barChart>
      <c:catAx>
        <c:axId val="33899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inMax"/>
        </c:scaling>
        <c:axPos val="b"/>
        <c:delete val="1"/>
        <c:majorTickMark val="out"/>
        <c:minorTickMark val="none"/>
        <c:tickLblPos val="none"/>
        <c:crossAx val="33899141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5519471"/>
        <c:axId val="28348648"/>
      </c:barChart>
      <c:catAx>
        <c:axId val="255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51947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3811241"/>
        <c:axId val="14539122"/>
      </c:barChart>
      <c:catAx>
        <c:axId val="5381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9122"/>
        <c:crosses val="autoZero"/>
        <c:auto val="1"/>
        <c:lblOffset val="100"/>
        <c:tickLblSkip val="1"/>
        <c:noMultiLvlLbl val="0"/>
      </c:catAx>
      <c:valAx>
        <c:axId val="14539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81124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3743235"/>
        <c:axId val="36818204"/>
      </c:barChart>
      <c:catAx>
        <c:axId val="63743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1"/>
        <c:lblOffset val="100"/>
        <c:tickLblSkip val="1"/>
        <c:noMultiLvlLbl val="0"/>
      </c:catAx>
      <c:valAx>
        <c:axId val="36818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7432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2928381"/>
        <c:axId val="29484518"/>
      </c:barChart>
      <c:catAx>
        <c:axId val="6292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auto val="1"/>
        <c:lblOffset val="100"/>
        <c:tickLblSkip val="1"/>
        <c:noMultiLvlLbl val="0"/>
      </c:catAx>
      <c:valAx>
        <c:axId val="29484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2838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4034071"/>
        <c:axId val="39435728"/>
      </c:barChart>
      <c:catAx>
        <c:axId val="6403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3407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9377233"/>
        <c:axId val="40177370"/>
      </c:barChart>
      <c:catAx>
        <c:axId val="19377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7723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6052011"/>
        <c:axId val="33141508"/>
      </c:barChart>
      <c:catAx>
        <c:axId val="2605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05201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9838117"/>
        <c:axId val="107598"/>
      </c:barChart>
      <c:catAx>
        <c:axId val="29838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auto val="1"/>
        <c:lblOffset val="100"/>
        <c:tickLblSkip val="1"/>
        <c:noMultiLvlLbl val="0"/>
      </c:catAx>
      <c:valAx>
        <c:axId val="1075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3811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968383"/>
        <c:axId val="8715448"/>
      </c:barChart>
      <c:catAx>
        <c:axId val="968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838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Compétences!$BS$2</c:f>
              <c:strCache>
                <c:ptCount val="1"/>
                <c:pt idx="0">
                  <c:v>identifier et expliciter les hypothèses de lecture que l'on construit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Compétences!$BV$43:$BV$47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Compétences!$BW$43:$BW$47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11330169"/>
        <c:axId val="34862658"/>
      </c:barChart>
      <c:catAx>
        <c:axId val="11330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33016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1475871"/>
        <c:axId val="16411928"/>
      </c:barChart>
      <c:catAx>
        <c:axId val="61475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1928"/>
        <c:crosses val="autoZero"/>
        <c:auto val="1"/>
        <c:lblOffset val="100"/>
        <c:tickLblSkip val="1"/>
        <c:noMultiLvlLbl val="0"/>
      </c:catAx>
      <c:valAx>
        <c:axId val="16411928"/>
        <c:scaling>
          <c:orientation val="minMax"/>
        </c:scaling>
        <c:axPos val="b"/>
        <c:delete val="1"/>
        <c:majorTickMark val="out"/>
        <c:minorTickMark val="none"/>
        <c:tickLblPos val="none"/>
        <c:crossAx val="6147587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5328467"/>
        <c:axId val="5303020"/>
      </c:barChart>
      <c:catAx>
        <c:axId val="4532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32846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Compétences!$BP$2</c:f>
              <c:strCache>
                <c:ptCount val="1"/>
                <c:pt idx="0">
                  <c:v>Distinguer :
. le réel de l'imaginaire
. Le fait de l'opinion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Compétences!$BQ$43:$BQ$45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Compétences!$BR$43:$BR$45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"/>
        <c:axId val="47727181"/>
        <c:axId val="26891446"/>
      </c:barChart>
      <c:catAx>
        <c:axId val="4772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2718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0696423"/>
        <c:axId val="30723488"/>
      </c:barChart>
      <c:catAx>
        <c:axId val="4069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1"/>
        <c:lblOffset val="100"/>
        <c:tickLblSkip val="1"/>
        <c:noMultiLvlLbl val="0"/>
      </c:catAx>
      <c:valAx>
        <c:axId val="3072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69642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4"/>
          <c:w val="0.979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Compétences!$BM$2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Compétences!$BN$43:$BN$52</c:f>
              <c:strCache>
                <c:ptCount val="10"/>
                <c:pt idx="0">
                  <c:v>0/2</c:v>
                </c:pt>
                <c:pt idx="1">
                  <c:v>3/4</c:v>
                </c:pt>
                <c:pt idx="2">
                  <c:v>5/6</c:v>
                </c:pt>
                <c:pt idx="3">
                  <c:v>7/8</c:v>
                </c:pt>
                <c:pt idx="4">
                  <c:v>9/10</c:v>
                </c:pt>
                <c:pt idx="5">
                  <c:v>11/12</c:v>
                </c:pt>
                <c:pt idx="6">
                  <c:v>13/14</c:v>
                </c:pt>
                <c:pt idx="7">
                  <c:v>15/16</c:v>
                </c:pt>
                <c:pt idx="8">
                  <c:v>17/18</c:v>
                </c:pt>
                <c:pt idx="9">
                  <c:v>19/21</c:v>
                </c:pt>
              </c:strCache>
            </c:strRef>
          </c:cat>
          <c:val>
            <c:numRef>
              <c:f>Compétences!$BO$43:$BO$52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0"/>
        <c:axId val="8075937"/>
        <c:axId val="5574570"/>
      </c:barChart>
      <c:catAx>
        <c:axId val="807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tickLblSkip val="1"/>
        <c:noMultiLvlLbl val="0"/>
      </c:catAx>
      <c:valAx>
        <c:axId val="5574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07593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Compétences!$AQ$2</c:f>
              <c:strCache>
                <c:ptCount val="1"/>
                <c:pt idx="0">
                  <c:v>Le sens inférentiel 
.  Identifier les endroits du texte qui requièrent une inférence, une interprétation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Compétences!$AU$43:$AU$49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Compétences!$AV$43:$AV$49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30"/>
        <c:axId val="50171131"/>
        <c:axId val="48886996"/>
      </c:barChart>
      <c:catAx>
        <c:axId val="50171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auto val="1"/>
        <c:lblOffset val="100"/>
        <c:tickLblSkip val="1"/>
        <c:noMultiLvlLbl val="0"/>
      </c:catAx>
      <c:valAx>
        <c:axId val="4888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17113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Compétences!$AM$2</c:f>
              <c:strCache>
                <c:ptCount val="1"/>
                <c:pt idx="0">
                  <c:v>Le sens inférentiel 
.  Prendre conscience que le sens littéral ne suffit pas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Compétences!$AO$43:$AO$46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Compétences!$AP$43:$AP$46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37329781"/>
        <c:axId val="423710"/>
      </c:barChart>
      <c:catAx>
        <c:axId val="37329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 val="autoZero"/>
        <c:auto val="1"/>
        <c:lblOffset val="100"/>
        <c:tickLblSkip val="1"/>
        <c:noMultiLvlLbl val="0"/>
      </c:catAx>
      <c:valAx>
        <c:axId val="423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32978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575"/>
          <c:w val="0.9525"/>
          <c:h val="0.9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Compétences!$AG$2</c:f>
              <c:strCache>
                <c:ptCount val="1"/>
                <c:pt idx="0">
                  <c:v>Le sens littéral 
.  Hiérarchiser les informations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Compétences!$AK$43:$AK$47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Compétences!$AL$43:$AL$47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3813391"/>
        <c:axId val="34320520"/>
      </c:barChart>
      <c:catAx>
        <c:axId val="3813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520"/>
        <c:crosses val="autoZero"/>
        <c:auto val="1"/>
        <c:lblOffset val="100"/>
        <c:tickLblSkip val="1"/>
        <c:noMultiLvlLbl val="0"/>
      </c:catAx>
      <c:valAx>
        <c:axId val="34320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339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D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0449225"/>
        <c:axId val="28498706"/>
      </c:barChart>
      <c:catAx>
        <c:axId val="40449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 val="autoZero"/>
        <c:auto val="1"/>
        <c:lblOffset val="100"/>
        <c:tickLblSkip val="1"/>
        <c:noMultiLvlLbl val="0"/>
      </c:catAx>
      <c:valAx>
        <c:axId val="284987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49225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Compétences!$K$2</c:f>
              <c:strCache>
                <c:ptCount val="1"/>
                <c:pt idx="0">
                  <c:v>Le sens littéral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Compétences!$O$43:$O$47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Compétences!$P$43:$P$47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55161763"/>
        <c:axId val="26693820"/>
      </c:barChart>
      <c:catAx>
        <c:axId val="5516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16176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66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Compétences!$Q$2</c:f>
              <c:strCache>
                <c:ptCount val="1"/>
                <c:pt idx="0">
                  <c:v>Le sens littéral 
.  Donner du sens aux phrases pour conférer une cohérence au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Compétences!$AE$43:$AE$585</c:f>
              <c:strCache/>
            </c:strRef>
          </c:cat>
          <c:val>
            <c:numRef>
              <c:f>Compétences!$AF$43:$AF$58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38917789"/>
        <c:axId val="14715782"/>
      </c:barChart>
      <c:catAx>
        <c:axId val="3891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1778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3489625"/>
        <c:axId val="54297762"/>
      </c:barChart>
      <c:catAx>
        <c:axId val="13489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</c:scaling>
        <c:axPos val="b"/>
        <c:delete val="1"/>
        <c:majorTickMark val="out"/>
        <c:minorTickMark val="none"/>
        <c:tickLblPos val="none"/>
        <c:crossAx val="134896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1025"/>
          <c:h val="0.9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Compétences!$F$46:$F$55</c:f>
              <c:strCache/>
            </c:strRef>
          </c:cat>
          <c:val>
            <c:numRef>
              <c:f>Compétences!$G$46:$G$55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5333175"/>
        <c:axId val="51127664"/>
      </c:barChart>
      <c:catAx>
        <c:axId val="65333175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b"/>
        <c:delete val="1"/>
        <c:majorTickMark val="out"/>
        <c:minorTickMark val="none"/>
        <c:tickLblPos val="none"/>
        <c:crossAx val="6533317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8917811"/>
        <c:axId val="36042572"/>
      </c:barChart>
      <c:catAx>
        <c:axId val="1891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</c:scaling>
        <c:axPos val="b"/>
        <c:delete val="1"/>
        <c:majorTickMark val="out"/>
        <c:minorTickMark val="none"/>
        <c:tickLblPos val="none"/>
        <c:crossAx val="1891781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5947693"/>
        <c:axId val="33767190"/>
      </c:barChart>
      <c:catAx>
        <c:axId val="5594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</c:scaling>
        <c:axPos val="b"/>
        <c:delete val="1"/>
        <c:majorTickMark val="out"/>
        <c:minorTickMark val="none"/>
        <c:tickLblPos val="none"/>
        <c:crossAx val="5594769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5469255"/>
        <c:axId val="50787840"/>
      </c:barChart>
      <c:catAx>
        <c:axId val="3546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auto val="1"/>
        <c:lblOffset val="100"/>
        <c:tickLblSkip val="1"/>
        <c:noMultiLvlLbl val="0"/>
      </c:catAx>
      <c:valAx>
        <c:axId val="50787840"/>
        <c:scaling>
          <c:orientation val="minMax"/>
        </c:scaling>
        <c:axPos val="b"/>
        <c:delete val="1"/>
        <c:majorTickMark val="out"/>
        <c:minorTickMark val="none"/>
        <c:tickLblPos val="none"/>
        <c:crossAx val="35469255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4437377"/>
        <c:axId val="20174346"/>
      </c:barChart>
      <c:catAx>
        <c:axId val="54437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1"/>
        <c:lblOffset val="100"/>
        <c:tickLblSkip val="1"/>
        <c:noMultiLvlLbl val="0"/>
      </c:catAx>
      <c:valAx>
        <c:axId val="20174346"/>
        <c:scaling>
          <c:orientation val="minMax"/>
        </c:scaling>
        <c:axPos val="b"/>
        <c:delete val="1"/>
        <c:majorTickMark val="out"/>
        <c:minorTickMark val="none"/>
        <c:tickLblPos val="none"/>
        <c:crossAx val="544373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7351387"/>
        <c:axId val="23509300"/>
      </c:barChart>
      <c:catAx>
        <c:axId val="4735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</c:scaling>
        <c:axPos val="b"/>
        <c:delete val="1"/>
        <c:majorTickMark val="out"/>
        <c:minorTickMark val="none"/>
        <c:tickLblPos val="none"/>
        <c:crossAx val="47351387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0257109"/>
        <c:axId val="25205118"/>
      </c:barChart>
      <c:catAx>
        <c:axId val="10257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1"/>
        <c:lblOffset val="100"/>
        <c:tickLblSkip val="1"/>
        <c:noMultiLvlLbl val="0"/>
      </c:catAx>
      <c:valAx>
        <c:axId val="25205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5710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Relationship Id="rId24" Type="http://schemas.openxmlformats.org/officeDocument/2006/relationships/chart" Target="/xl/charts/chart27.xml" /><Relationship Id="rId25" Type="http://schemas.openxmlformats.org/officeDocument/2006/relationships/chart" Target="/xl/charts/chart28.xml" /><Relationship Id="rId26" Type="http://schemas.openxmlformats.org/officeDocument/2006/relationships/chart" Target="/xl/charts/chart29.xml" /><Relationship Id="rId27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15</xdr:row>
      <xdr:rowOff>161925</xdr:rowOff>
    </xdr:from>
    <xdr:to>
      <xdr:col>0</xdr:col>
      <xdr:colOff>857250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8610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42</xdr:row>
      <xdr:rowOff>0</xdr:rowOff>
    </xdr:from>
    <xdr:to>
      <xdr:col>56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19097625" y="6219825"/>
        <a:ext cx="0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9525</xdr:rowOff>
    </xdr:from>
    <xdr:to>
      <xdr:col>56</xdr:col>
      <xdr:colOff>0</xdr:colOff>
      <xdr:row>50</xdr:row>
      <xdr:rowOff>0</xdr:rowOff>
    </xdr:to>
    <xdr:graphicFrame>
      <xdr:nvGraphicFramePr>
        <xdr:cNvPr id="2" name="Chart 40"/>
        <xdr:cNvGraphicFramePr/>
      </xdr:nvGraphicFramePr>
      <xdr:xfrm>
        <a:off x="19097625" y="622935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42</xdr:row>
      <xdr:rowOff>9525</xdr:rowOff>
    </xdr:from>
    <xdr:to>
      <xdr:col>56</xdr:col>
      <xdr:colOff>0</xdr:colOff>
      <xdr:row>50</xdr:row>
      <xdr:rowOff>0</xdr:rowOff>
    </xdr:to>
    <xdr:graphicFrame>
      <xdr:nvGraphicFramePr>
        <xdr:cNvPr id="3" name="Chart 58"/>
        <xdr:cNvGraphicFramePr/>
      </xdr:nvGraphicFramePr>
      <xdr:xfrm>
        <a:off x="19097625" y="6229350"/>
        <a:ext cx="0" cy="119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44</xdr:row>
      <xdr:rowOff>0</xdr:rowOff>
    </xdr:from>
    <xdr:to>
      <xdr:col>10</xdr:col>
      <xdr:colOff>0</xdr:colOff>
      <xdr:row>47</xdr:row>
      <xdr:rowOff>0</xdr:rowOff>
    </xdr:to>
    <xdr:graphicFrame>
      <xdr:nvGraphicFramePr>
        <xdr:cNvPr id="1" name="Chart 2053"/>
        <xdr:cNvGraphicFramePr/>
      </xdr:nvGraphicFramePr>
      <xdr:xfrm>
        <a:off x="7162800" y="7048500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47</xdr:row>
      <xdr:rowOff>0</xdr:rowOff>
    </xdr:to>
    <xdr:graphicFrame>
      <xdr:nvGraphicFramePr>
        <xdr:cNvPr id="2" name="Chart 2061"/>
        <xdr:cNvGraphicFramePr/>
      </xdr:nvGraphicFramePr>
      <xdr:xfrm>
        <a:off x="32146875" y="7048500"/>
        <a:ext cx="0" cy="48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47</xdr:row>
      <xdr:rowOff>0</xdr:rowOff>
    </xdr:to>
    <xdr:graphicFrame>
      <xdr:nvGraphicFramePr>
        <xdr:cNvPr id="3" name="Chart 2079"/>
        <xdr:cNvGraphicFramePr/>
      </xdr:nvGraphicFramePr>
      <xdr:xfrm>
        <a:off x="17240250" y="7048500"/>
        <a:ext cx="0" cy="48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44</xdr:row>
      <xdr:rowOff>0</xdr:rowOff>
    </xdr:from>
    <xdr:to>
      <xdr:col>14</xdr:col>
      <xdr:colOff>0</xdr:colOff>
      <xdr:row>47</xdr:row>
      <xdr:rowOff>0</xdr:rowOff>
    </xdr:to>
    <xdr:graphicFrame>
      <xdr:nvGraphicFramePr>
        <xdr:cNvPr id="4" name="Chart 2084"/>
        <xdr:cNvGraphicFramePr/>
      </xdr:nvGraphicFramePr>
      <xdr:xfrm>
        <a:off x="8686800" y="7048500"/>
        <a:ext cx="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0</xdr:colOff>
      <xdr:row>47</xdr:row>
      <xdr:rowOff>0</xdr:rowOff>
    </xdr:to>
    <xdr:graphicFrame>
      <xdr:nvGraphicFramePr>
        <xdr:cNvPr id="5" name="Chart 2106"/>
        <xdr:cNvGraphicFramePr/>
      </xdr:nvGraphicFramePr>
      <xdr:xfrm>
        <a:off x="10296525" y="7048500"/>
        <a:ext cx="0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43</xdr:row>
      <xdr:rowOff>9525</xdr:rowOff>
    </xdr:from>
    <xdr:to>
      <xdr:col>10</xdr:col>
      <xdr:colOff>0</xdr:colOff>
      <xdr:row>60</xdr:row>
      <xdr:rowOff>0</xdr:rowOff>
    </xdr:to>
    <xdr:graphicFrame>
      <xdr:nvGraphicFramePr>
        <xdr:cNvPr id="6" name="Chart 2124"/>
        <xdr:cNvGraphicFramePr/>
      </xdr:nvGraphicFramePr>
      <xdr:xfrm>
        <a:off x="7162800" y="6886575"/>
        <a:ext cx="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60</xdr:row>
      <xdr:rowOff>9525</xdr:rowOff>
    </xdr:to>
    <xdr:graphicFrame>
      <xdr:nvGraphicFramePr>
        <xdr:cNvPr id="7" name="Chart 2127"/>
        <xdr:cNvGraphicFramePr/>
      </xdr:nvGraphicFramePr>
      <xdr:xfrm>
        <a:off x="10296525" y="6877050"/>
        <a:ext cx="0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75</xdr:col>
      <xdr:colOff>0</xdr:colOff>
      <xdr:row>43</xdr:row>
      <xdr:rowOff>0</xdr:rowOff>
    </xdr:from>
    <xdr:to>
      <xdr:col>75</xdr:col>
      <xdr:colOff>0</xdr:colOff>
      <xdr:row>60</xdr:row>
      <xdr:rowOff>0</xdr:rowOff>
    </xdr:to>
    <xdr:graphicFrame>
      <xdr:nvGraphicFramePr>
        <xdr:cNvPr id="8" name="Chart 2138"/>
        <xdr:cNvGraphicFramePr/>
      </xdr:nvGraphicFramePr>
      <xdr:xfrm>
        <a:off x="38300025" y="6877050"/>
        <a:ext cx="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75</xdr:col>
      <xdr:colOff>0</xdr:colOff>
      <xdr:row>42</xdr:row>
      <xdr:rowOff>9525</xdr:rowOff>
    </xdr:from>
    <xdr:to>
      <xdr:col>75</xdr:col>
      <xdr:colOff>0</xdr:colOff>
      <xdr:row>58</xdr:row>
      <xdr:rowOff>0</xdr:rowOff>
    </xdr:to>
    <xdr:graphicFrame>
      <xdr:nvGraphicFramePr>
        <xdr:cNvPr id="9" name="Chart 2143"/>
        <xdr:cNvGraphicFramePr/>
      </xdr:nvGraphicFramePr>
      <xdr:xfrm>
        <a:off x="38300025" y="6724650"/>
        <a:ext cx="0" cy="2590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75</xdr:col>
      <xdr:colOff>0</xdr:colOff>
      <xdr:row>42</xdr:row>
      <xdr:rowOff>9525</xdr:rowOff>
    </xdr:from>
    <xdr:to>
      <xdr:col>75</xdr:col>
      <xdr:colOff>0</xdr:colOff>
      <xdr:row>57</xdr:row>
      <xdr:rowOff>152400</xdr:rowOff>
    </xdr:to>
    <xdr:graphicFrame>
      <xdr:nvGraphicFramePr>
        <xdr:cNvPr id="10" name="Chart 2147"/>
        <xdr:cNvGraphicFramePr/>
      </xdr:nvGraphicFramePr>
      <xdr:xfrm>
        <a:off x="38300025" y="6724650"/>
        <a:ext cx="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75</xdr:col>
      <xdr:colOff>0</xdr:colOff>
      <xdr:row>42</xdr:row>
      <xdr:rowOff>0</xdr:rowOff>
    </xdr:from>
    <xdr:to>
      <xdr:col>75</xdr:col>
      <xdr:colOff>0</xdr:colOff>
      <xdr:row>57</xdr:row>
      <xdr:rowOff>152400</xdr:rowOff>
    </xdr:to>
    <xdr:graphicFrame>
      <xdr:nvGraphicFramePr>
        <xdr:cNvPr id="11" name="Chart 2148"/>
        <xdr:cNvGraphicFramePr/>
      </xdr:nvGraphicFramePr>
      <xdr:xfrm>
        <a:off x="38300025" y="6715125"/>
        <a:ext cx="0" cy="2590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75</xdr:col>
      <xdr:colOff>0</xdr:colOff>
      <xdr:row>42</xdr:row>
      <xdr:rowOff>0</xdr:rowOff>
    </xdr:from>
    <xdr:to>
      <xdr:col>75</xdr:col>
      <xdr:colOff>0</xdr:colOff>
      <xdr:row>57</xdr:row>
      <xdr:rowOff>152400</xdr:rowOff>
    </xdr:to>
    <xdr:graphicFrame>
      <xdr:nvGraphicFramePr>
        <xdr:cNvPr id="12" name="Chart 2149"/>
        <xdr:cNvGraphicFramePr/>
      </xdr:nvGraphicFramePr>
      <xdr:xfrm>
        <a:off x="38300025" y="6715125"/>
        <a:ext cx="0" cy="2590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75</xdr:col>
      <xdr:colOff>0</xdr:colOff>
      <xdr:row>42</xdr:row>
      <xdr:rowOff>9525</xdr:rowOff>
    </xdr:from>
    <xdr:to>
      <xdr:col>75</xdr:col>
      <xdr:colOff>0</xdr:colOff>
      <xdr:row>58</xdr:row>
      <xdr:rowOff>0</xdr:rowOff>
    </xdr:to>
    <xdr:graphicFrame>
      <xdr:nvGraphicFramePr>
        <xdr:cNvPr id="13" name="Chart 2150"/>
        <xdr:cNvGraphicFramePr/>
      </xdr:nvGraphicFramePr>
      <xdr:xfrm>
        <a:off x="38300025" y="6724650"/>
        <a:ext cx="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75</xdr:col>
      <xdr:colOff>0</xdr:colOff>
      <xdr:row>41</xdr:row>
      <xdr:rowOff>152400</xdr:rowOff>
    </xdr:from>
    <xdr:to>
      <xdr:col>75</xdr:col>
      <xdr:colOff>0</xdr:colOff>
      <xdr:row>60</xdr:row>
      <xdr:rowOff>0</xdr:rowOff>
    </xdr:to>
    <xdr:graphicFrame>
      <xdr:nvGraphicFramePr>
        <xdr:cNvPr id="14" name="Chart 2151"/>
        <xdr:cNvGraphicFramePr/>
      </xdr:nvGraphicFramePr>
      <xdr:xfrm>
        <a:off x="38300025" y="6705600"/>
        <a:ext cx="0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75</xdr:col>
      <xdr:colOff>0</xdr:colOff>
      <xdr:row>42</xdr:row>
      <xdr:rowOff>9525</xdr:rowOff>
    </xdr:from>
    <xdr:to>
      <xdr:col>75</xdr:col>
      <xdr:colOff>0</xdr:colOff>
      <xdr:row>58</xdr:row>
      <xdr:rowOff>0</xdr:rowOff>
    </xdr:to>
    <xdr:graphicFrame>
      <xdr:nvGraphicFramePr>
        <xdr:cNvPr id="15" name="Chart 2152"/>
        <xdr:cNvGraphicFramePr/>
      </xdr:nvGraphicFramePr>
      <xdr:xfrm>
        <a:off x="38300025" y="6724650"/>
        <a:ext cx="0" cy="2590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73</xdr:col>
      <xdr:colOff>0</xdr:colOff>
      <xdr:row>42</xdr:row>
      <xdr:rowOff>0</xdr:rowOff>
    </xdr:from>
    <xdr:to>
      <xdr:col>74</xdr:col>
      <xdr:colOff>685800</xdr:colOff>
      <xdr:row>57</xdr:row>
      <xdr:rowOff>133350</xdr:rowOff>
    </xdr:to>
    <xdr:graphicFrame>
      <xdr:nvGraphicFramePr>
        <xdr:cNvPr id="16" name="Chart 2153"/>
        <xdr:cNvGraphicFramePr/>
      </xdr:nvGraphicFramePr>
      <xdr:xfrm>
        <a:off x="36737925" y="6715125"/>
        <a:ext cx="1552575" cy="2571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70</xdr:col>
      <xdr:colOff>0</xdr:colOff>
      <xdr:row>42</xdr:row>
      <xdr:rowOff>9525</xdr:rowOff>
    </xdr:from>
    <xdr:to>
      <xdr:col>70</xdr:col>
      <xdr:colOff>0</xdr:colOff>
      <xdr:row>57</xdr:row>
      <xdr:rowOff>152400</xdr:rowOff>
    </xdr:to>
    <xdr:graphicFrame>
      <xdr:nvGraphicFramePr>
        <xdr:cNvPr id="17" name="Chart 2154"/>
        <xdr:cNvGraphicFramePr/>
      </xdr:nvGraphicFramePr>
      <xdr:xfrm>
        <a:off x="35594925" y="6724650"/>
        <a:ext cx="0" cy="2581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68</xdr:col>
      <xdr:colOff>0</xdr:colOff>
      <xdr:row>42</xdr:row>
      <xdr:rowOff>0</xdr:rowOff>
    </xdr:from>
    <xdr:to>
      <xdr:col>70</xdr:col>
      <xdr:colOff>0</xdr:colOff>
      <xdr:row>58</xdr:row>
      <xdr:rowOff>0</xdr:rowOff>
    </xdr:to>
    <xdr:graphicFrame>
      <xdr:nvGraphicFramePr>
        <xdr:cNvPr id="18" name="Chart 2156"/>
        <xdr:cNvGraphicFramePr/>
      </xdr:nvGraphicFramePr>
      <xdr:xfrm>
        <a:off x="34061400" y="6715125"/>
        <a:ext cx="1533525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67</xdr:col>
      <xdr:colOff>0</xdr:colOff>
      <xdr:row>42</xdr:row>
      <xdr:rowOff>0</xdr:rowOff>
    </xdr:from>
    <xdr:to>
      <xdr:col>67</xdr:col>
      <xdr:colOff>0</xdr:colOff>
      <xdr:row>57</xdr:row>
      <xdr:rowOff>152400</xdr:rowOff>
    </xdr:to>
    <xdr:graphicFrame>
      <xdr:nvGraphicFramePr>
        <xdr:cNvPr id="19" name="Chart 2157"/>
        <xdr:cNvGraphicFramePr/>
      </xdr:nvGraphicFramePr>
      <xdr:xfrm>
        <a:off x="33680400" y="6715125"/>
        <a:ext cx="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65</xdr:col>
      <xdr:colOff>0</xdr:colOff>
      <xdr:row>42</xdr:row>
      <xdr:rowOff>9525</xdr:rowOff>
    </xdr:from>
    <xdr:to>
      <xdr:col>66</xdr:col>
      <xdr:colOff>657225</xdr:colOff>
      <xdr:row>57</xdr:row>
      <xdr:rowOff>152400</xdr:rowOff>
    </xdr:to>
    <xdr:graphicFrame>
      <xdr:nvGraphicFramePr>
        <xdr:cNvPr id="20" name="Chart 2158"/>
        <xdr:cNvGraphicFramePr/>
      </xdr:nvGraphicFramePr>
      <xdr:xfrm>
        <a:off x="32146875" y="6724650"/>
        <a:ext cx="1524000" cy="2581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9525</xdr:colOff>
      <xdr:row>42</xdr:row>
      <xdr:rowOff>0</xdr:rowOff>
    </xdr:from>
    <xdr:to>
      <xdr:col>48</xdr:col>
      <xdr:colOff>0</xdr:colOff>
      <xdr:row>57</xdr:row>
      <xdr:rowOff>152400</xdr:rowOff>
    </xdr:to>
    <xdr:graphicFrame>
      <xdr:nvGraphicFramePr>
        <xdr:cNvPr id="21" name="Chart 2159"/>
        <xdr:cNvGraphicFramePr/>
      </xdr:nvGraphicFramePr>
      <xdr:xfrm>
        <a:off x="24241125" y="6715125"/>
        <a:ext cx="1447800" cy="2590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40</xdr:col>
      <xdr:colOff>9525</xdr:colOff>
      <xdr:row>42</xdr:row>
      <xdr:rowOff>0</xdr:rowOff>
    </xdr:from>
    <xdr:to>
      <xdr:col>41</xdr:col>
      <xdr:colOff>752475</xdr:colOff>
      <xdr:row>58</xdr:row>
      <xdr:rowOff>0</xdr:rowOff>
    </xdr:to>
    <xdr:graphicFrame>
      <xdr:nvGraphicFramePr>
        <xdr:cNvPr id="22" name="Chart 2161"/>
        <xdr:cNvGraphicFramePr/>
      </xdr:nvGraphicFramePr>
      <xdr:xfrm>
        <a:off x="21164550" y="6715125"/>
        <a:ext cx="1609725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36</xdr:col>
      <xdr:colOff>9525</xdr:colOff>
      <xdr:row>42</xdr:row>
      <xdr:rowOff>0</xdr:rowOff>
    </xdr:from>
    <xdr:to>
      <xdr:col>37</xdr:col>
      <xdr:colOff>752475</xdr:colOff>
      <xdr:row>57</xdr:row>
      <xdr:rowOff>152400</xdr:rowOff>
    </xdr:to>
    <xdr:graphicFrame>
      <xdr:nvGraphicFramePr>
        <xdr:cNvPr id="23" name="Chart 2162"/>
        <xdr:cNvGraphicFramePr/>
      </xdr:nvGraphicFramePr>
      <xdr:xfrm>
        <a:off x="18773775" y="6715125"/>
        <a:ext cx="1609725" cy="2590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0</xdr:colOff>
      <xdr:row>55</xdr:row>
      <xdr:rowOff>0</xdr:rowOff>
    </xdr:to>
    <xdr:graphicFrame>
      <xdr:nvGraphicFramePr>
        <xdr:cNvPr id="24" name="Chart 2164"/>
        <xdr:cNvGraphicFramePr/>
      </xdr:nvGraphicFramePr>
      <xdr:xfrm>
        <a:off x="10296525" y="6715125"/>
        <a:ext cx="0" cy="21145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0</xdr:colOff>
      <xdr:row>57</xdr:row>
      <xdr:rowOff>133350</xdr:rowOff>
    </xdr:to>
    <xdr:graphicFrame>
      <xdr:nvGraphicFramePr>
        <xdr:cNvPr id="25" name="Chart 2166"/>
        <xdr:cNvGraphicFramePr/>
      </xdr:nvGraphicFramePr>
      <xdr:xfrm>
        <a:off x="8686800" y="6715125"/>
        <a:ext cx="1609725" cy="2571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30</xdr:col>
      <xdr:colOff>0</xdr:colOff>
      <xdr:row>42</xdr:row>
      <xdr:rowOff>0</xdr:rowOff>
    </xdr:from>
    <xdr:to>
      <xdr:col>32</xdr:col>
      <xdr:colOff>0</xdr:colOff>
      <xdr:row>57</xdr:row>
      <xdr:rowOff>152400</xdr:rowOff>
    </xdr:to>
    <xdr:graphicFrame>
      <xdr:nvGraphicFramePr>
        <xdr:cNvPr id="26" name="Chart 2167"/>
        <xdr:cNvGraphicFramePr/>
      </xdr:nvGraphicFramePr>
      <xdr:xfrm>
        <a:off x="15630525" y="6715125"/>
        <a:ext cx="1609725" cy="2590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238125</xdr:colOff>
      <xdr:row>44</xdr:row>
      <xdr:rowOff>0</xdr:rowOff>
    </xdr:from>
    <xdr:to>
      <xdr:col>7</xdr:col>
      <xdr:colOff>0</xdr:colOff>
      <xdr:row>57</xdr:row>
      <xdr:rowOff>152400</xdr:rowOff>
    </xdr:to>
    <xdr:graphicFrame>
      <xdr:nvGraphicFramePr>
        <xdr:cNvPr id="27" name="Chart 58"/>
        <xdr:cNvGraphicFramePr/>
      </xdr:nvGraphicFramePr>
      <xdr:xfrm>
        <a:off x="3352800" y="7048500"/>
        <a:ext cx="1457325" cy="22574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6"/>
  <sheetViews>
    <sheetView tabSelected="1" workbookViewId="0" topLeftCell="A1">
      <selection activeCell="M7" sqref="M7"/>
    </sheetView>
  </sheetViews>
  <sheetFormatPr defaultColWidth="11.421875" defaultRowHeight="12.75"/>
  <cols>
    <col min="1" max="1" width="13.8515625" style="0" customWidth="1"/>
  </cols>
  <sheetData>
    <row r="1" spans="1:14" s="283" customFormat="1" ht="18.75">
      <c r="A1" s="281" t="s">
        <v>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5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.75">
      <c r="A4" s="284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ht="15.75">
      <c r="A5" s="286" t="s">
        <v>51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5"/>
      <c r="N5" s="285"/>
    </row>
    <row r="6" spans="1:14" ht="12.75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15.75">
      <c r="A7" s="288" t="s">
        <v>47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ht="15.75">
      <c r="A8" s="288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4" s="290" customFormat="1" ht="15">
      <c r="A9" s="284" t="s">
        <v>52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</row>
    <row r="10" spans="1:14" ht="15">
      <c r="A10" s="284" t="s">
        <v>53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4" ht="15">
      <c r="A11" s="284" t="s">
        <v>48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</row>
    <row r="12" spans="1:14" ht="15">
      <c r="A12" s="284" t="s">
        <v>61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</row>
    <row r="13" spans="1:14" ht="15.75">
      <c r="A13" s="284" t="s">
        <v>54</v>
      </c>
      <c r="B13" s="285"/>
      <c r="C13" s="285"/>
      <c r="D13" s="285"/>
      <c r="E13" s="285"/>
      <c r="F13" s="281" t="s">
        <v>55</v>
      </c>
      <c r="G13" s="285"/>
      <c r="H13" s="285"/>
      <c r="I13" s="285"/>
      <c r="J13" s="285"/>
      <c r="K13" s="285"/>
      <c r="L13" s="285"/>
      <c r="M13" s="285"/>
      <c r="N13" s="285"/>
    </row>
    <row r="14" spans="1:14" ht="15">
      <c r="A14" s="284" t="s">
        <v>56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</row>
    <row r="15" spans="1:14" ht="15">
      <c r="A15" s="284" t="s">
        <v>49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</row>
    <row r="16" spans="1:14" ht="15">
      <c r="A16" s="284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</row>
    <row r="17" spans="2:15" ht="15.75">
      <c r="B17" s="288" t="s">
        <v>57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</row>
    <row r="18" spans="1:15" ht="18">
      <c r="A18" s="295"/>
      <c r="B18" s="292" t="s">
        <v>58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</row>
    <row r="19" spans="1:15" ht="18">
      <c r="A19" s="295"/>
      <c r="B19" s="292" t="s">
        <v>59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1:14" ht="15">
      <c r="A20" s="284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</row>
    <row r="21" spans="1:14" ht="15">
      <c r="A21" s="284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</row>
    <row r="22" spans="1:14" ht="15.75">
      <c r="A22" s="288" t="s">
        <v>60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</row>
    <row r="23" spans="1:14" ht="12.75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</row>
    <row r="24" spans="1:14" ht="15">
      <c r="A24" s="291" t="s">
        <v>50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</row>
    <row r="25" spans="1:14" ht="12.75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</row>
    <row r="26" spans="1:14" ht="15">
      <c r="A26" s="284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</row>
  </sheetData>
  <mergeCells count="1">
    <mergeCell ref="A18:A19"/>
  </mergeCells>
  <printOptions/>
  <pageMargins left="0.75" right="0.75" top="1" bottom="1" header="0.4921259845" footer="0.4921259845"/>
  <pageSetup fitToHeight="1" fitToWidth="1" horizontalDpi="300" verticalDpi="3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E49"/>
  <sheetViews>
    <sheetView zoomScaleSheetLayoutView="15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C1"/>
    </sheetView>
  </sheetViews>
  <sheetFormatPr defaultColWidth="11.421875" defaultRowHeight="12.75"/>
  <cols>
    <col min="1" max="1" width="7.7109375" style="9" customWidth="1"/>
    <col min="2" max="3" width="11.00390625" style="9" customWidth="1"/>
    <col min="4" max="4" width="18.00390625" style="9" customWidth="1"/>
    <col min="5" max="5" width="4.421875" style="9" customWidth="1"/>
    <col min="6" max="6" width="4.421875" style="9" bestFit="1" customWidth="1"/>
    <col min="7" max="7" width="5.7109375" style="9" bestFit="1" customWidth="1"/>
    <col min="8" max="9" width="4.421875" style="9" bestFit="1" customWidth="1"/>
    <col min="10" max="10" width="5.7109375" style="9" bestFit="1" customWidth="1"/>
    <col min="11" max="12" width="4.421875" style="9" bestFit="1" customWidth="1"/>
    <col min="13" max="13" width="4.421875" style="9" customWidth="1"/>
    <col min="14" max="15" width="4.421875" style="9" bestFit="1" customWidth="1"/>
    <col min="16" max="16" width="5.7109375" style="9" bestFit="1" customWidth="1"/>
    <col min="17" max="17" width="4.421875" style="9" customWidth="1"/>
    <col min="18" max="18" width="4.421875" style="9" bestFit="1" customWidth="1"/>
    <col min="19" max="19" width="5.7109375" style="9" bestFit="1" customWidth="1"/>
    <col min="20" max="20" width="4.421875" style="9" bestFit="1" customWidth="1"/>
    <col min="21" max="21" width="5.7109375" style="9" bestFit="1" customWidth="1"/>
    <col min="22" max="22" width="4.421875" style="9" bestFit="1" customWidth="1"/>
    <col min="23" max="23" width="5.7109375" style="9" bestFit="1" customWidth="1"/>
    <col min="24" max="26" width="4.421875" style="9" bestFit="1" customWidth="1"/>
    <col min="27" max="27" width="4.421875" style="9" customWidth="1"/>
    <col min="28" max="29" width="4.421875" style="9" bestFit="1" customWidth="1"/>
    <col min="30" max="30" width="4.421875" style="9" customWidth="1"/>
    <col min="31" max="31" width="4.421875" style="9" bestFit="1" customWidth="1"/>
    <col min="32" max="32" width="5.7109375" style="9" bestFit="1" customWidth="1"/>
    <col min="33" max="37" width="4.421875" style="9" bestFit="1" customWidth="1"/>
    <col min="38" max="38" width="4.421875" style="9" customWidth="1"/>
    <col min="39" max="39" width="4.421875" style="9" bestFit="1" customWidth="1"/>
    <col min="40" max="41" width="4.421875" style="9" customWidth="1"/>
    <col min="42" max="42" width="4.421875" style="9" bestFit="1" customWidth="1"/>
    <col min="43" max="44" width="5.7109375" style="9" bestFit="1" customWidth="1"/>
    <col min="45" max="54" width="4.421875" style="9" customWidth="1"/>
    <col min="55" max="55" width="4.28125" style="9" customWidth="1"/>
    <col min="56" max="56" width="1.421875" style="9" customWidth="1"/>
    <col min="57" max="16384" width="11.421875" style="9" customWidth="1"/>
  </cols>
  <sheetData>
    <row r="1" spans="1:56" s="88" customFormat="1" ht="26.25" customHeight="1">
      <c r="A1" s="54" t="s">
        <v>41</v>
      </c>
      <c r="B1" s="379"/>
      <c r="C1" s="380"/>
      <c r="D1" s="53" t="s">
        <v>31</v>
      </c>
      <c r="E1" s="85">
        <v>1</v>
      </c>
      <c r="F1" s="86">
        <v>2</v>
      </c>
      <c r="G1" s="86">
        <v>3</v>
      </c>
      <c r="H1" s="86">
        <v>4</v>
      </c>
      <c r="I1" s="86">
        <v>5</v>
      </c>
      <c r="J1" s="86">
        <v>6</v>
      </c>
      <c r="K1" s="86">
        <v>7</v>
      </c>
      <c r="L1" s="86">
        <v>8</v>
      </c>
      <c r="M1" s="86">
        <v>9</v>
      </c>
      <c r="N1" s="86">
        <v>10</v>
      </c>
      <c r="O1" s="86">
        <v>11</v>
      </c>
      <c r="P1" s="86">
        <v>12</v>
      </c>
      <c r="Q1" s="86">
        <v>13</v>
      </c>
      <c r="R1" s="86">
        <v>14</v>
      </c>
      <c r="S1" s="86">
        <v>15</v>
      </c>
      <c r="T1" s="86">
        <v>16</v>
      </c>
      <c r="U1" s="86">
        <v>17</v>
      </c>
      <c r="V1" s="86">
        <v>18</v>
      </c>
      <c r="W1" s="86">
        <v>19</v>
      </c>
      <c r="X1" s="86">
        <v>20</v>
      </c>
      <c r="Y1" s="86">
        <v>21</v>
      </c>
      <c r="Z1" s="86">
        <v>22</v>
      </c>
      <c r="AA1" s="86">
        <v>23</v>
      </c>
      <c r="AB1" s="86">
        <v>24</v>
      </c>
      <c r="AC1" s="86">
        <v>25</v>
      </c>
      <c r="AD1" s="86">
        <v>26</v>
      </c>
      <c r="AE1" s="86">
        <v>27</v>
      </c>
      <c r="AF1" s="86">
        <v>28</v>
      </c>
      <c r="AG1" s="86">
        <v>29</v>
      </c>
      <c r="AH1" s="86">
        <v>30</v>
      </c>
      <c r="AI1" s="86">
        <v>31</v>
      </c>
      <c r="AJ1" s="86">
        <v>32</v>
      </c>
      <c r="AK1" s="86">
        <v>33</v>
      </c>
      <c r="AL1" s="86">
        <v>34</v>
      </c>
      <c r="AM1" s="86">
        <v>35</v>
      </c>
      <c r="AN1" s="86">
        <v>36</v>
      </c>
      <c r="AO1" s="86">
        <v>37</v>
      </c>
      <c r="AP1" s="86">
        <v>38</v>
      </c>
      <c r="AQ1" s="86">
        <v>39</v>
      </c>
      <c r="AR1" s="86">
        <v>40</v>
      </c>
      <c r="AS1" s="86">
        <v>41</v>
      </c>
      <c r="AT1" s="86">
        <v>42</v>
      </c>
      <c r="AU1" s="86">
        <v>43</v>
      </c>
      <c r="AV1" s="86">
        <v>44</v>
      </c>
      <c r="AW1" s="86">
        <v>45</v>
      </c>
      <c r="AX1" s="86">
        <v>46</v>
      </c>
      <c r="AY1" s="86">
        <v>47</v>
      </c>
      <c r="AZ1" s="86">
        <v>48</v>
      </c>
      <c r="BA1" s="86">
        <v>49</v>
      </c>
      <c r="BB1" s="86">
        <v>50</v>
      </c>
      <c r="BC1" s="139" t="s">
        <v>34</v>
      </c>
      <c r="BD1" s="87"/>
    </row>
    <row r="2" spans="1:56" s="33" customFormat="1" ht="13.5" thickBot="1">
      <c r="A2" s="50" t="s">
        <v>42</v>
      </c>
      <c r="B2" s="381"/>
      <c r="C2" s="382"/>
      <c r="D2" s="51" t="s">
        <v>71</v>
      </c>
      <c r="E2" s="32" t="s">
        <v>68</v>
      </c>
      <c r="F2" s="32" t="s">
        <v>68</v>
      </c>
      <c r="G2" s="80" t="s">
        <v>69</v>
      </c>
      <c r="H2" s="32" t="s">
        <v>68</v>
      </c>
      <c r="I2" s="32" t="s">
        <v>68</v>
      </c>
      <c r="J2" s="80" t="s">
        <v>69</v>
      </c>
      <c r="K2" s="32" t="s">
        <v>68</v>
      </c>
      <c r="L2" s="32" t="s">
        <v>68</v>
      </c>
      <c r="M2" s="32" t="s">
        <v>68</v>
      </c>
      <c r="N2" s="32" t="s">
        <v>68</v>
      </c>
      <c r="O2" s="32" t="s">
        <v>68</v>
      </c>
      <c r="P2" s="80" t="s">
        <v>69</v>
      </c>
      <c r="Q2" s="32" t="s">
        <v>68</v>
      </c>
      <c r="R2" s="32" t="s">
        <v>68</v>
      </c>
      <c r="S2" s="80" t="s">
        <v>69</v>
      </c>
      <c r="T2" s="32" t="s">
        <v>68</v>
      </c>
      <c r="U2" s="80" t="s">
        <v>69</v>
      </c>
      <c r="V2" s="32" t="s">
        <v>68</v>
      </c>
      <c r="W2" s="80" t="s">
        <v>69</v>
      </c>
      <c r="X2" s="32" t="s">
        <v>68</v>
      </c>
      <c r="Y2" s="32" t="s">
        <v>68</v>
      </c>
      <c r="Z2" s="269" t="s">
        <v>68</v>
      </c>
      <c r="AA2" s="32" t="s">
        <v>68</v>
      </c>
      <c r="AB2" s="32" t="s">
        <v>68</v>
      </c>
      <c r="AC2" s="32" t="s">
        <v>68</v>
      </c>
      <c r="AD2" s="32" t="s">
        <v>68</v>
      </c>
      <c r="AE2" s="32" t="s">
        <v>68</v>
      </c>
      <c r="AF2" s="80" t="s">
        <v>69</v>
      </c>
      <c r="AG2" s="32" t="s">
        <v>68</v>
      </c>
      <c r="AH2" s="32" t="s">
        <v>68</v>
      </c>
      <c r="AI2" s="32" t="s">
        <v>68</v>
      </c>
      <c r="AJ2" s="32" t="s">
        <v>68</v>
      </c>
      <c r="AK2" s="32" t="s">
        <v>68</v>
      </c>
      <c r="AL2" s="32" t="s">
        <v>68</v>
      </c>
      <c r="AM2" s="32" t="s">
        <v>68</v>
      </c>
      <c r="AN2" s="32" t="s">
        <v>68</v>
      </c>
      <c r="AO2" s="32" t="s">
        <v>68</v>
      </c>
      <c r="AP2" s="32" t="s">
        <v>68</v>
      </c>
      <c r="AQ2" s="80" t="s">
        <v>69</v>
      </c>
      <c r="AR2" s="80" t="s">
        <v>69</v>
      </c>
      <c r="AS2" s="32" t="s">
        <v>68</v>
      </c>
      <c r="AT2" s="32" t="s">
        <v>68</v>
      </c>
      <c r="AU2" s="32" t="s">
        <v>68</v>
      </c>
      <c r="AV2" s="32" t="s">
        <v>68</v>
      </c>
      <c r="AW2" s="32" t="s">
        <v>68</v>
      </c>
      <c r="AX2" s="32" t="s">
        <v>68</v>
      </c>
      <c r="AY2" s="32" t="s">
        <v>68</v>
      </c>
      <c r="AZ2" s="32" t="s">
        <v>68</v>
      </c>
      <c r="BA2" s="32" t="s">
        <v>68</v>
      </c>
      <c r="BB2" s="32" t="s">
        <v>68</v>
      </c>
      <c r="BC2" s="140" t="s">
        <v>30</v>
      </c>
      <c r="BD2" s="21"/>
    </row>
    <row r="3" spans="1:56" s="5" customFormat="1" ht="11.25" customHeight="1">
      <c r="A3" s="298" t="s">
        <v>63</v>
      </c>
      <c r="B3" s="299"/>
      <c r="C3" s="293">
        <v>1</v>
      </c>
      <c r="D3" s="294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270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141">
        <f>IF(E3="","",IF(COUNTIF(E3:BB3,"a")&gt;0,"a",IF(COUNTA(E3:BB3)&lt;50,"!","")))</f>
      </c>
      <c r="BD3" s="34"/>
    </row>
    <row r="4" spans="1:56" s="5" customFormat="1" ht="11.25" customHeight="1">
      <c r="A4" s="300"/>
      <c r="B4" s="301"/>
      <c r="C4" s="306">
        <v>2</v>
      </c>
      <c r="D4" s="30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270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141">
        <f aca="true" t="shared" si="0" ref="BC4:BC37">IF(E4="","",IF(COUNTIF(E4:BB4,"a")&gt;0,"a",IF(COUNTA(E4:BB4)&lt;50,"!","")))</f>
      </c>
      <c r="BD4" s="34"/>
    </row>
    <row r="5" spans="1:56" s="5" customFormat="1" ht="11.25" customHeight="1">
      <c r="A5" s="300"/>
      <c r="B5" s="301"/>
      <c r="C5" s="306">
        <v>3</v>
      </c>
      <c r="D5" s="30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270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141">
        <f t="shared" si="0"/>
      </c>
      <c r="BD5" s="34"/>
    </row>
    <row r="6" spans="1:56" s="5" customFormat="1" ht="11.25" customHeight="1">
      <c r="A6" s="300"/>
      <c r="B6" s="301"/>
      <c r="C6" s="306">
        <v>4</v>
      </c>
      <c r="D6" s="30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270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141">
        <f t="shared" si="0"/>
      </c>
      <c r="BD6" s="34"/>
    </row>
    <row r="7" spans="1:56" s="5" customFormat="1" ht="11.25" customHeight="1">
      <c r="A7" s="300"/>
      <c r="B7" s="301"/>
      <c r="C7" s="306">
        <v>5</v>
      </c>
      <c r="D7" s="30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270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141">
        <f t="shared" si="0"/>
      </c>
      <c r="BD7" s="34"/>
    </row>
    <row r="8" spans="1:56" s="5" customFormat="1" ht="11.25" customHeight="1">
      <c r="A8" s="300"/>
      <c r="B8" s="301"/>
      <c r="C8" s="306">
        <v>6</v>
      </c>
      <c r="D8" s="30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270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141">
        <f t="shared" si="0"/>
      </c>
      <c r="BD8" s="34"/>
    </row>
    <row r="9" spans="1:56" s="5" customFormat="1" ht="11.25" customHeight="1">
      <c r="A9" s="300"/>
      <c r="B9" s="301"/>
      <c r="C9" s="306">
        <v>7</v>
      </c>
      <c r="D9" s="30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270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141">
        <f t="shared" si="0"/>
      </c>
      <c r="BD9" s="34"/>
    </row>
    <row r="10" spans="1:56" s="5" customFormat="1" ht="11.25" customHeight="1">
      <c r="A10" s="300"/>
      <c r="B10" s="301"/>
      <c r="C10" s="306">
        <v>8</v>
      </c>
      <c r="D10" s="30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270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141">
        <f t="shared" si="0"/>
      </c>
      <c r="BD10" s="34"/>
    </row>
    <row r="11" spans="1:56" s="5" customFormat="1" ht="11.25" customHeight="1">
      <c r="A11" s="300"/>
      <c r="B11" s="301"/>
      <c r="C11" s="306">
        <v>9</v>
      </c>
      <c r="D11" s="30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70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141">
        <f t="shared" si="0"/>
      </c>
      <c r="BD11" s="34"/>
    </row>
    <row r="12" spans="1:56" s="5" customFormat="1" ht="11.25" customHeight="1">
      <c r="A12" s="300"/>
      <c r="B12" s="301"/>
      <c r="C12" s="306">
        <v>10</v>
      </c>
      <c r="D12" s="30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270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141">
        <f t="shared" si="0"/>
      </c>
      <c r="BD12" s="34"/>
    </row>
    <row r="13" spans="1:56" s="5" customFormat="1" ht="11.25" customHeight="1">
      <c r="A13" s="300"/>
      <c r="B13" s="301"/>
      <c r="C13" s="306">
        <v>11</v>
      </c>
      <c r="D13" s="30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270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141">
        <f t="shared" si="0"/>
      </c>
      <c r="BD13" s="34"/>
    </row>
    <row r="14" spans="1:56" s="5" customFormat="1" ht="11.25" customHeight="1">
      <c r="A14" s="300"/>
      <c r="B14" s="301"/>
      <c r="C14" s="306">
        <v>12</v>
      </c>
      <c r="D14" s="30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270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141">
        <f t="shared" si="0"/>
      </c>
      <c r="BD14" s="34"/>
    </row>
    <row r="15" spans="1:56" s="5" customFormat="1" ht="11.25" customHeight="1">
      <c r="A15" s="300"/>
      <c r="B15" s="301"/>
      <c r="C15" s="306">
        <v>13</v>
      </c>
      <c r="D15" s="30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270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141">
        <f t="shared" si="0"/>
      </c>
      <c r="BD15" s="34"/>
    </row>
    <row r="16" spans="1:56" s="5" customFormat="1" ht="11.25" customHeight="1">
      <c r="A16" s="300"/>
      <c r="B16" s="301"/>
      <c r="C16" s="306">
        <v>14</v>
      </c>
      <c r="D16" s="30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70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141">
        <f t="shared" si="0"/>
      </c>
      <c r="BD16" s="34"/>
    </row>
    <row r="17" spans="1:56" s="5" customFormat="1" ht="11.25" customHeight="1">
      <c r="A17" s="300"/>
      <c r="B17" s="301"/>
      <c r="C17" s="306">
        <v>15</v>
      </c>
      <c r="D17" s="30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270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141">
        <f t="shared" si="0"/>
      </c>
      <c r="BD17" s="34"/>
    </row>
    <row r="18" spans="1:56" s="5" customFormat="1" ht="11.25" customHeight="1">
      <c r="A18" s="300"/>
      <c r="B18" s="301"/>
      <c r="C18" s="306">
        <v>16</v>
      </c>
      <c r="D18" s="30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270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41">
        <f t="shared" si="0"/>
      </c>
      <c r="BD18" s="34"/>
    </row>
    <row r="19" spans="1:56" s="5" customFormat="1" ht="11.25" customHeight="1">
      <c r="A19" s="300"/>
      <c r="B19" s="301"/>
      <c r="C19" s="306">
        <v>17</v>
      </c>
      <c r="D19" s="30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70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141">
        <f t="shared" si="0"/>
      </c>
      <c r="BD19" s="34"/>
    </row>
    <row r="20" spans="1:56" s="5" customFormat="1" ht="11.25" customHeight="1">
      <c r="A20" s="300"/>
      <c r="B20" s="301"/>
      <c r="C20" s="306">
        <v>18</v>
      </c>
      <c r="D20" s="30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70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141">
        <f t="shared" si="0"/>
      </c>
      <c r="BD20" s="34"/>
    </row>
    <row r="21" spans="1:56" s="5" customFormat="1" ht="11.25" customHeight="1">
      <c r="A21" s="300"/>
      <c r="B21" s="301"/>
      <c r="C21" s="306">
        <v>19</v>
      </c>
      <c r="D21" s="30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70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41">
        <f t="shared" si="0"/>
      </c>
      <c r="BD21" s="34"/>
    </row>
    <row r="22" spans="1:56" s="5" customFormat="1" ht="11.25" customHeight="1">
      <c r="A22" s="300"/>
      <c r="B22" s="301"/>
      <c r="C22" s="306">
        <v>20</v>
      </c>
      <c r="D22" s="30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27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141">
        <f t="shared" si="0"/>
      </c>
      <c r="BD22" s="34"/>
    </row>
    <row r="23" spans="1:56" s="5" customFormat="1" ht="11.25" customHeight="1">
      <c r="A23" s="300"/>
      <c r="B23" s="301"/>
      <c r="C23" s="306">
        <v>21</v>
      </c>
      <c r="D23" s="30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270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141">
        <f t="shared" si="0"/>
      </c>
      <c r="BD23" s="34"/>
    </row>
    <row r="24" spans="1:56" s="5" customFormat="1" ht="11.25" customHeight="1">
      <c r="A24" s="300"/>
      <c r="B24" s="301"/>
      <c r="C24" s="306">
        <v>22</v>
      </c>
      <c r="D24" s="30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270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141">
        <f t="shared" si="0"/>
      </c>
      <c r="BD24" s="34"/>
    </row>
    <row r="25" spans="1:56" s="5" customFormat="1" ht="11.25" customHeight="1">
      <c r="A25" s="300"/>
      <c r="B25" s="301"/>
      <c r="C25" s="306">
        <v>23</v>
      </c>
      <c r="D25" s="30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270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141">
        <f t="shared" si="0"/>
      </c>
      <c r="BD25" s="34"/>
    </row>
    <row r="26" spans="1:56" s="5" customFormat="1" ht="11.25" customHeight="1">
      <c r="A26" s="300"/>
      <c r="B26" s="301"/>
      <c r="C26" s="306">
        <v>24</v>
      </c>
      <c r="D26" s="30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270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141">
        <f t="shared" si="0"/>
      </c>
      <c r="BD26" s="34"/>
    </row>
    <row r="27" spans="1:56" s="5" customFormat="1" ht="11.25" customHeight="1">
      <c r="A27" s="300"/>
      <c r="B27" s="301"/>
      <c r="C27" s="306">
        <v>25</v>
      </c>
      <c r="D27" s="30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270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141">
        <f t="shared" si="0"/>
      </c>
      <c r="BD27" s="34"/>
    </row>
    <row r="28" spans="1:56" s="5" customFormat="1" ht="11.25" customHeight="1">
      <c r="A28" s="300"/>
      <c r="B28" s="301"/>
      <c r="C28" s="306">
        <v>26</v>
      </c>
      <c r="D28" s="30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27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141">
        <f t="shared" si="0"/>
      </c>
      <c r="BD28" s="34"/>
    </row>
    <row r="29" spans="1:56" s="5" customFormat="1" ht="11.25" customHeight="1">
      <c r="A29" s="300"/>
      <c r="B29" s="301"/>
      <c r="C29" s="306">
        <v>27</v>
      </c>
      <c r="D29" s="30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27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141">
        <f t="shared" si="0"/>
      </c>
      <c r="BD29" s="34"/>
    </row>
    <row r="30" spans="1:56" s="5" customFormat="1" ht="11.25" customHeight="1">
      <c r="A30" s="300"/>
      <c r="B30" s="301"/>
      <c r="C30" s="306">
        <v>28</v>
      </c>
      <c r="D30" s="30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27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141">
        <f t="shared" si="0"/>
      </c>
      <c r="BD30" s="34"/>
    </row>
    <row r="31" spans="1:56" s="5" customFormat="1" ht="11.25" customHeight="1">
      <c r="A31" s="300"/>
      <c r="B31" s="301"/>
      <c r="C31" s="306">
        <v>29</v>
      </c>
      <c r="D31" s="30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270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141">
        <f t="shared" si="0"/>
      </c>
      <c r="BD31" s="34"/>
    </row>
    <row r="32" spans="1:56" s="5" customFormat="1" ht="11.25" customHeight="1">
      <c r="A32" s="300"/>
      <c r="B32" s="301"/>
      <c r="C32" s="306">
        <v>30</v>
      </c>
      <c r="D32" s="30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270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141">
        <f t="shared" si="0"/>
      </c>
      <c r="BD32" s="34"/>
    </row>
    <row r="33" spans="1:56" s="5" customFormat="1" ht="11.25" customHeight="1">
      <c r="A33" s="300"/>
      <c r="B33" s="301"/>
      <c r="C33" s="306">
        <v>31</v>
      </c>
      <c r="D33" s="30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270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141">
        <f t="shared" si="0"/>
      </c>
      <c r="BD33" s="34"/>
    </row>
    <row r="34" spans="1:56" s="5" customFormat="1" ht="11.25" customHeight="1">
      <c r="A34" s="300"/>
      <c r="B34" s="301"/>
      <c r="C34" s="306">
        <v>32</v>
      </c>
      <c r="D34" s="30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270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141">
        <f t="shared" si="0"/>
      </c>
      <c r="BD34" s="34"/>
    </row>
    <row r="35" spans="1:56" s="5" customFormat="1" ht="11.25" customHeight="1">
      <c r="A35" s="300"/>
      <c r="B35" s="301"/>
      <c r="C35" s="306">
        <v>33</v>
      </c>
      <c r="D35" s="30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270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141">
        <f t="shared" si="0"/>
      </c>
      <c r="BD35" s="34"/>
    </row>
    <row r="36" spans="1:56" s="5" customFormat="1" ht="11.25" customHeight="1">
      <c r="A36" s="300"/>
      <c r="B36" s="301"/>
      <c r="C36" s="316">
        <v>34</v>
      </c>
      <c r="D36" s="31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270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141">
        <f t="shared" si="0"/>
      </c>
      <c r="BD36" s="34"/>
    </row>
    <row r="37" spans="1:56" s="5" customFormat="1" ht="11.25" customHeight="1" thickBot="1">
      <c r="A37" s="302"/>
      <c r="B37" s="303"/>
      <c r="C37" s="304">
        <v>35</v>
      </c>
      <c r="D37" s="305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270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141">
        <f t="shared" si="0"/>
      </c>
      <c r="BD37" s="34"/>
    </row>
    <row r="38" spans="1:55" s="5" customFormat="1" ht="5.25" customHeight="1" thickBot="1">
      <c r="A38" s="52"/>
      <c r="B38" s="23"/>
      <c r="C38" s="23"/>
      <c r="D38" s="23"/>
      <c r="E38" s="35"/>
      <c r="F38" s="35"/>
      <c r="G38" s="35"/>
      <c r="H38" s="35"/>
      <c r="I38" s="35"/>
      <c r="J38" s="35"/>
      <c r="K38" s="35"/>
      <c r="L38" s="37"/>
      <c r="M38" s="35"/>
      <c r="N38" s="35"/>
      <c r="O38" s="35"/>
      <c r="P38" s="35"/>
      <c r="Q38" s="37"/>
      <c r="R38" s="35"/>
      <c r="S38" s="35"/>
      <c r="T38" s="38" t="s">
        <v>38</v>
      </c>
      <c r="U38" s="35"/>
      <c r="V38" s="35"/>
      <c r="W38" s="35"/>
      <c r="X38" s="35"/>
      <c r="Y38" s="35"/>
      <c r="Z38" s="271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142"/>
    </row>
    <row r="39" spans="2:56" s="5" customFormat="1" ht="12.75" customHeight="1">
      <c r="B39" s="217"/>
      <c r="C39" s="314" t="s">
        <v>33</v>
      </c>
      <c r="D39" s="315"/>
      <c r="E39" s="36">
        <f>COUNTA(E3:E37)-COUNTIF(E3:E37,"a")</f>
        <v>0</v>
      </c>
      <c r="F39" s="22">
        <f aca="true" t="shared" si="1" ref="F39:AY39">COUNTA(F3:F37)-COUNTIF(F3:F37,"a")</f>
        <v>0</v>
      </c>
      <c r="G39" s="36">
        <f>COUNTA(G3:G37)-COUNTIF(G3:G37,"a")</f>
        <v>0</v>
      </c>
      <c r="H39" s="22">
        <f t="shared" si="1"/>
        <v>0</v>
      </c>
      <c r="I39" s="22">
        <f t="shared" si="1"/>
        <v>0</v>
      </c>
      <c r="J39" s="36">
        <f>COUNTA(J3:J37)-COUNTIF(J3:J37,"a")</f>
        <v>0</v>
      </c>
      <c r="K39" s="22">
        <f t="shared" si="1"/>
        <v>0</v>
      </c>
      <c r="L39" s="36">
        <f t="shared" si="1"/>
        <v>0</v>
      </c>
      <c r="M39" s="36">
        <f t="shared" si="1"/>
        <v>0</v>
      </c>
      <c r="N39" s="22">
        <f t="shared" si="1"/>
        <v>0</v>
      </c>
      <c r="O39" s="22">
        <f t="shared" si="1"/>
        <v>0</v>
      </c>
      <c r="P39" s="36">
        <f>COUNTA(P3:P37)-COUNTIF(P3:P37,"a")</f>
        <v>0</v>
      </c>
      <c r="Q39" s="36">
        <f t="shared" si="1"/>
        <v>0</v>
      </c>
      <c r="R39" s="36">
        <f t="shared" si="1"/>
        <v>0</v>
      </c>
      <c r="S39" s="36">
        <f>COUNTA(S3:S37)-COUNTIF(S3:S37,"a")</f>
        <v>0</v>
      </c>
      <c r="T39" s="36">
        <f t="shared" si="1"/>
        <v>0</v>
      </c>
      <c r="U39" s="36">
        <f>COUNTA(U3:U37)-COUNTIF(U3:U37,"a")</f>
        <v>0</v>
      </c>
      <c r="V39" s="42">
        <f t="shared" si="1"/>
        <v>0</v>
      </c>
      <c r="W39" s="36">
        <f>COUNTA(W3:W37)-COUNTIF(W3:W37,"a")</f>
        <v>0</v>
      </c>
      <c r="X39" s="36">
        <f t="shared" si="1"/>
        <v>0</v>
      </c>
      <c r="Y39" s="22">
        <f t="shared" si="1"/>
        <v>0</v>
      </c>
      <c r="Z39" s="27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36">
        <f t="shared" si="1"/>
        <v>0</v>
      </c>
      <c r="AE39" s="42">
        <f t="shared" si="1"/>
        <v>0</v>
      </c>
      <c r="AF39" s="36">
        <f>COUNTA(AF3:AF37)-COUNTIF(AF3:AF37,"a")</f>
        <v>0</v>
      </c>
      <c r="AG39" s="36">
        <f t="shared" si="1"/>
        <v>0</v>
      </c>
      <c r="AH39" s="22">
        <f t="shared" si="1"/>
        <v>0</v>
      </c>
      <c r="AI39" s="22">
        <f t="shared" si="1"/>
        <v>0</v>
      </c>
      <c r="AJ39" s="42">
        <f t="shared" si="1"/>
        <v>0</v>
      </c>
      <c r="AK39" s="36">
        <f t="shared" si="1"/>
        <v>0</v>
      </c>
      <c r="AL39" s="22">
        <f t="shared" si="1"/>
        <v>0</v>
      </c>
      <c r="AM39" s="22">
        <f t="shared" si="1"/>
        <v>0</v>
      </c>
      <c r="AN39" s="42">
        <f t="shared" si="1"/>
        <v>0</v>
      </c>
      <c r="AO39" s="42">
        <f>COUNTA(AO3:AO37)-COUNTIF(AO3:AO37,"a")</f>
        <v>0</v>
      </c>
      <c r="AP39" s="22">
        <f t="shared" si="1"/>
        <v>0</v>
      </c>
      <c r="AQ39" s="36">
        <f>COUNTA(AQ3:AQ37)-COUNTIF(AQ3:AQ37,"a")</f>
        <v>0</v>
      </c>
      <c r="AR39" s="36">
        <f>COUNTA(AR3:AR37)-COUNTIF(AR3:AR37,"a")</f>
        <v>0</v>
      </c>
      <c r="AS39" s="36">
        <f>COUNTA(AS3:AS37)-COUNTIF(AS3:AS37,"a")</f>
        <v>0</v>
      </c>
      <c r="AT39" s="41">
        <f t="shared" si="1"/>
        <v>0</v>
      </c>
      <c r="AU39" s="42">
        <f t="shared" si="1"/>
        <v>0</v>
      </c>
      <c r="AV39" s="42">
        <f t="shared" si="1"/>
        <v>0</v>
      </c>
      <c r="AW39" s="36">
        <f t="shared" si="1"/>
        <v>0</v>
      </c>
      <c r="AX39" s="36">
        <f t="shared" si="1"/>
        <v>0</v>
      </c>
      <c r="AY39" s="36">
        <f t="shared" si="1"/>
        <v>0</v>
      </c>
      <c r="AZ39" s="36">
        <f>COUNTA(AZ3:AZ37)-COUNTIF(AZ3:AZ37,"a")</f>
        <v>0</v>
      </c>
      <c r="BA39" s="36">
        <f>COUNTA(BA3:BA37)-COUNTIF(BA3:BA37,"a")</f>
        <v>0</v>
      </c>
      <c r="BB39" s="36">
        <f>COUNTA(BB3:BB37)-COUNTIF(BB3:BB37,"a")</f>
        <v>0</v>
      </c>
      <c r="BC39" s="143"/>
      <c r="BD39" s="6"/>
    </row>
    <row r="40" spans="2:56" s="5" customFormat="1" ht="12.75" customHeight="1">
      <c r="B40" s="79"/>
      <c r="C40" s="312" t="s">
        <v>35</v>
      </c>
      <c r="D40" s="313"/>
      <c r="E40" s="15">
        <f>COUNTIF(E3:E37,1)</f>
        <v>0</v>
      </c>
      <c r="F40" s="15">
        <f>COUNTIF(F3:F37,1)</f>
        <v>0</v>
      </c>
      <c r="G40" s="15">
        <f>COUNTIF(G3:G37,2)</f>
        <v>0</v>
      </c>
      <c r="H40" s="15">
        <f aca="true" t="shared" si="2" ref="H40:AV40">COUNTIF(H3:H37,1)</f>
        <v>0</v>
      </c>
      <c r="I40" s="15">
        <f t="shared" si="2"/>
        <v>0</v>
      </c>
      <c r="J40" s="15">
        <f>COUNTIF(J3:J37,2)</f>
        <v>0</v>
      </c>
      <c r="K40" s="15">
        <f t="shared" si="2"/>
        <v>0</v>
      </c>
      <c r="L40" s="15">
        <f t="shared" si="2"/>
        <v>0</v>
      </c>
      <c r="M40" s="15">
        <f>COUNTIF(M3:M37,1)</f>
        <v>0</v>
      </c>
      <c r="N40" s="15">
        <f t="shared" si="2"/>
        <v>0</v>
      </c>
      <c r="O40" s="15">
        <f t="shared" si="2"/>
        <v>0</v>
      </c>
      <c r="P40" s="15">
        <f>COUNTIF(P3:P37,2)</f>
        <v>0</v>
      </c>
      <c r="Q40" s="15">
        <f>COUNTIF(Q3:Q37,1)</f>
        <v>0</v>
      </c>
      <c r="R40" s="15">
        <f t="shared" si="2"/>
        <v>0</v>
      </c>
      <c r="S40" s="15">
        <f>COUNTIF(S3:S37,2)</f>
        <v>0</v>
      </c>
      <c r="T40" s="15">
        <f t="shared" si="2"/>
        <v>0</v>
      </c>
      <c r="U40" s="15">
        <f>COUNTIF(U3:U37,2)</f>
        <v>0</v>
      </c>
      <c r="V40" s="15">
        <f t="shared" si="2"/>
        <v>0</v>
      </c>
      <c r="W40" s="15">
        <f>COUNTIF(W3:W37,2)</f>
        <v>0</v>
      </c>
      <c r="X40" s="15">
        <f t="shared" si="2"/>
        <v>0</v>
      </c>
      <c r="Y40" s="15">
        <f t="shared" si="2"/>
        <v>0</v>
      </c>
      <c r="Z40" s="273">
        <f t="shared" si="2"/>
        <v>0</v>
      </c>
      <c r="AA40" s="15">
        <f>COUNTIF(AA3:AA37,1)</f>
        <v>0</v>
      </c>
      <c r="AB40" s="63">
        <f t="shared" si="2"/>
        <v>0</v>
      </c>
      <c r="AC40" s="63">
        <f t="shared" si="2"/>
        <v>0</v>
      </c>
      <c r="AD40" s="15">
        <f>COUNTIF(AD3:AD37,1)</f>
        <v>0</v>
      </c>
      <c r="AE40" s="15">
        <f t="shared" si="2"/>
        <v>0</v>
      </c>
      <c r="AF40" s="15">
        <f>COUNTIF(AF3:AF37,2)</f>
        <v>0</v>
      </c>
      <c r="AG40" s="15">
        <f t="shared" si="2"/>
        <v>0</v>
      </c>
      <c r="AH40" s="15">
        <f t="shared" si="2"/>
        <v>0</v>
      </c>
      <c r="AI40" s="15">
        <f t="shared" si="2"/>
        <v>0</v>
      </c>
      <c r="AJ40" s="15">
        <f t="shared" si="2"/>
        <v>0</v>
      </c>
      <c r="AK40" s="15">
        <f t="shared" si="2"/>
        <v>0</v>
      </c>
      <c r="AL40" s="15">
        <f>COUNTIF(AL3:AL37,1)</f>
        <v>0</v>
      </c>
      <c r="AM40" s="15">
        <f t="shared" si="2"/>
        <v>0</v>
      </c>
      <c r="AN40" s="15">
        <f t="shared" si="2"/>
        <v>0</v>
      </c>
      <c r="AO40" s="15">
        <f>COUNTIF(AO3:AO37,1)</f>
        <v>0</v>
      </c>
      <c r="AP40" s="15">
        <f t="shared" si="2"/>
        <v>0</v>
      </c>
      <c r="AQ40" s="15">
        <f>COUNTIF(AQ3:AQ37,2)</f>
        <v>0</v>
      </c>
      <c r="AR40" s="15">
        <f>COUNTIF(AR3:AR37,2)</f>
        <v>0</v>
      </c>
      <c r="AS40" s="63">
        <f t="shared" si="2"/>
        <v>0</v>
      </c>
      <c r="AT40" s="63">
        <f t="shared" si="2"/>
        <v>0</v>
      </c>
      <c r="AU40" s="63">
        <f t="shared" si="2"/>
        <v>0</v>
      </c>
      <c r="AV40" s="63">
        <f t="shared" si="2"/>
        <v>0</v>
      </c>
      <c r="AW40" s="15">
        <f aca="true" t="shared" si="3" ref="AW40:BB40">COUNTIF(AW3:AW37,1)</f>
        <v>0</v>
      </c>
      <c r="AX40" s="15">
        <f t="shared" si="3"/>
        <v>0</v>
      </c>
      <c r="AY40" s="63">
        <f t="shared" si="3"/>
        <v>0</v>
      </c>
      <c r="AZ40" s="63">
        <f t="shared" si="3"/>
        <v>0</v>
      </c>
      <c r="BA40" s="63">
        <f t="shared" si="3"/>
        <v>0</v>
      </c>
      <c r="BB40" s="63">
        <f t="shared" si="3"/>
        <v>0</v>
      </c>
      <c r="BC40" s="144"/>
      <c r="BD40" s="7"/>
    </row>
    <row r="41" spans="2:56" s="5" customFormat="1" ht="12.75" customHeight="1">
      <c r="B41" s="79"/>
      <c r="C41" s="312" t="s">
        <v>36</v>
      </c>
      <c r="D41" s="313"/>
      <c r="E41" s="169">
        <f>COUNTIF(E3:E37,0)</f>
        <v>0</v>
      </c>
      <c r="F41" s="14">
        <f aca="true" t="shared" si="4" ref="F41:AZ41">COUNTIF(F3:F37,0)</f>
        <v>0</v>
      </c>
      <c r="G41" s="169">
        <f>COUNTIF(G3:G37,0)</f>
        <v>0</v>
      </c>
      <c r="H41" s="14">
        <f t="shared" si="4"/>
        <v>0</v>
      </c>
      <c r="I41" s="14">
        <f t="shared" si="4"/>
        <v>0</v>
      </c>
      <c r="J41" s="169">
        <f>COUNTIF(J3:J37,0)</f>
        <v>0</v>
      </c>
      <c r="K41" s="14">
        <f t="shared" si="4"/>
        <v>0</v>
      </c>
      <c r="L41" s="14">
        <f t="shared" si="4"/>
        <v>0</v>
      </c>
      <c r="M41" s="14">
        <f t="shared" si="4"/>
        <v>0</v>
      </c>
      <c r="N41" s="14">
        <f t="shared" si="4"/>
        <v>0</v>
      </c>
      <c r="O41" s="14">
        <f t="shared" si="4"/>
        <v>0</v>
      </c>
      <c r="P41" s="169">
        <f>COUNTIF(P3:P37,0)</f>
        <v>0</v>
      </c>
      <c r="Q41" s="14">
        <f t="shared" si="4"/>
        <v>0</v>
      </c>
      <c r="R41" s="14">
        <f t="shared" si="4"/>
        <v>0</v>
      </c>
      <c r="S41" s="169">
        <f>COUNTIF(S3:S37,0)</f>
        <v>0</v>
      </c>
      <c r="T41" s="14">
        <f t="shared" si="4"/>
        <v>0</v>
      </c>
      <c r="U41" s="169">
        <f>COUNTIF(U3:U37,0)</f>
        <v>0</v>
      </c>
      <c r="V41" s="14">
        <f t="shared" si="4"/>
        <v>0</v>
      </c>
      <c r="W41" s="169">
        <f>COUNTIF(W3:W37,0)</f>
        <v>0</v>
      </c>
      <c r="X41" s="14">
        <f t="shared" si="4"/>
        <v>0</v>
      </c>
      <c r="Y41" s="14">
        <f t="shared" si="4"/>
        <v>0</v>
      </c>
      <c r="Z41" s="274">
        <f t="shared" si="4"/>
        <v>0</v>
      </c>
      <c r="AA41" s="14">
        <f t="shared" si="4"/>
        <v>0</v>
      </c>
      <c r="AB41" s="14">
        <f t="shared" si="4"/>
        <v>0</v>
      </c>
      <c r="AC41" s="14">
        <f t="shared" si="4"/>
        <v>0</v>
      </c>
      <c r="AD41" s="14">
        <f t="shared" si="4"/>
        <v>0</v>
      </c>
      <c r="AE41" s="14">
        <f t="shared" si="4"/>
        <v>0</v>
      </c>
      <c r="AF41" s="169">
        <f>COUNTIF(AF3:AF37,0)</f>
        <v>0</v>
      </c>
      <c r="AG41" s="14">
        <f t="shared" si="4"/>
        <v>0</v>
      </c>
      <c r="AH41" s="14">
        <f t="shared" si="4"/>
        <v>0</v>
      </c>
      <c r="AI41" s="14">
        <f t="shared" si="4"/>
        <v>0</v>
      </c>
      <c r="AJ41" s="14">
        <f t="shared" si="4"/>
        <v>0</v>
      </c>
      <c r="AK41" s="14">
        <f t="shared" si="4"/>
        <v>0</v>
      </c>
      <c r="AL41" s="14">
        <f t="shared" si="4"/>
        <v>0</v>
      </c>
      <c r="AM41" s="14">
        <f t="shared" si="4"/>
        <v>0</v>
      </c>
      <c r="AN41" s="14">
        <f t="shared" si="4"/>
        <v>0</v>
      </c>
      <c r="AO41" s="14">
        <f>COUNTIF(AO3:AO37,0)</f>
        <v>0</v>
      </c>
      <c r="AP41" s="14">
        <f t="shared" si="4"/>
        <v>0</v>
      </c>
      <c r="AQ41" s="169">
        <f>COUNTIF(AQ3:AQ37,0)</f>
        <v>0</v>
      </c>
      <c r="AR41" s="169">
        <f>COUNTIF(AR3:AR37,0)</f>
        <v>0</v>
      </c>
      <c r="AS41" s="138">
        <f t="shared" si="4"/>
        <v>0</v>
      </c>
      <c r="AT41" s="14">
        <f t="shared" si="4"/>
        <v>0</v>
      </c>
      <c r="AU41" s="14">
        <f t="shared" si="4"/>
        <v>0</v>
      </c>
      <c r="AV41" s="14">
        <f t="shared" si="4"/>
        <v>0</v>
      </c>
      <c r="AW41" s="14">
        <f t="shared" si="4"/>
        <v>0</v>
      </c>
      <c r="AX41" s="14">
        <f t="shared" si="4"/>
        <v>0</v>
      </c>
      <c r="AY41" s="14">
        <f t="shared" si="4"/>
        <v>0</v>
      </c>
      <c r="AZ41" s="14">
        <f t="shared" si="4"/>
        <v>0</v>
      </c>
      <c r="BA41" s="14">
        <f>COUNTIF(BA3:BA37,0)</f>
        <v>0</v>
      </c>
      <c r="BB41" s="14">
        <f>COUNTIF(BB3:BB37,0)</f>
        <v>0</v>
      </c>
      <c r="BC41" s="144"/>
      <c r="BD41" s="7"/>
    </row>
    <row r="42" spans="1:57" s="8" customFormat="1" ht="12.75" customHeight="1">
      <c r="A42" s="79"/>
      <c r="B42" s="308" t="s">
        <v>45</v>
      </c>
      <c r="C42" s="308"/>
      <c r="D42" s="309"/>
      <c r="E42" s="237"/>
      <c r="F42" s="66"/>
      <c r="G42" s="238">
        <f>COUNTIF(G3:G37,1)</f>
        <v>0</v>
      </c>
      <c r="H42" s="66"/>
      <c r="I42" s="66"/>
      <c r="J42" s="238">
        <f>COUNTIF(J3:J37,1)</f>
        <v>0</v>
      </c>
      <c r="K42" s="66"/>
      <c r="L42" s="67"/>
      <c r="M42" s="122"/>
      <c r="N42" s="66"/>
      <c r="O42" s="66"/>
      <c r="P42" s="238">
        <f>COUNTIF(P3:P37,1)</f>
        <v>0</v>
      </c>
      <c r="Q42" s="122"/>
      <c r="R42" s="67"/>
      <c r="S42" s="238">
        <f>COUNTIF(S3:S37,1)</f>
        <v>0</v>
      </c>
      <c r="T42" s="67"/>
      <c r="U42" s="238">
        <f>COUNTIF(U3:U37,1)</f>
        <v>0</v>
      </c>
      <c r="V42" s="66"/>
      <c r="W42" s="238">
        <f>COUNTIF(W3:W37,1)</f>
        <v>0</v>
      </c>
      <c r="X42" s="67"/>
      <c r="Y42" s="66"/>
      <c r="Z42" s="275"/>
      <c r="AA42" s="122"/>
      <c r="AB42" s="66"/>
      <c r="AC42" s="66"/>
      <c r="AD42" s="122"/>
      <c r="AE42" s="66"/>
      <c r="AF42" s="238">
        <f>COUNTIF(AF3:AF37,1)</f>
        <v>0</v>
      </c>
      <c r="AG42" s="67"/>
      <c r="AH42" s="66"/>
      <c r="AI42" s="66"/>
      <c r="AJ42" s="66"/>
      <c r="AK42" s="67"/>
      <c r="AL42" s="122"/>
      <c r="AM42" s="66"/>
      <c r="AN42" s="66"/>
      <c r="AO42" s="66"/>
      <c r="AP42" s="66"/>
      <c r="AQ42" s="238">
        <f>COUNTIF(AQ3:AQ37,1)</f>
        <v>0</v>
      </c>
      <c r="AR42" s="238">
        <f>COUNTIF(AR3:AR37,1)</f>
        <v>0</v>
      </c>
      <c r="AS42" s="67"/>
      <c r="AT42" s="66"/>
      <c r="AU42" s="122"/>
      <c r="AV42" s="122"/>
      <c r="AW42" s="122"/>
      <c r="AX42" s="122"/>
      <c r="AY42" s="122"/>
      <c r="AZ42" s="122"/>
      <c r="BA42" s="122"/>
      <c r="BB42" s="122"/>
      <c r="BC42" s="144"/>
      <c r="BD42" s="75"/>
      <c r="BE42" s="62"/>
    </row>
    <row r="43" spans="1:56" s="4" customFormat="1" ht="12.75" customHeight="1">
      <c r="A43" s="78"/>
      <c r="B43" s="81"/>
      <c r="C43" s="310" t="s">
        <v>37</v>
      </c>
      <c r="D43" s="311"/>
      <c r="E43" s="83">
        <f>COUNTIF(E3:E37,9)</f>
        <v>0</v>
      </c>
      <c r="F43" s="82">
        <f aca="true" t="shared" si="5" ref="F43:AZ43">COUNTIF(F3:F37,9)</f>
        <v>0</v>
      </c>
      <c r="G43" s="83">
        <f>COUNTIF(G3:G37,9)</f>
        <v>0</v>
      </c>
      <c r="H43" s="82">
        <f t="shared" si="5"/>
        <v>0</v>
      </c>
      <c r="I43" s="82">
        <f t="shared" si="5"/>
        <v>0</v>
      </c>
      <c r="J43" s="83">
        <f>COUNTIF(J3:J37,9)</f>
        <v>0</v>
      </c>
      <c r="K43" s="82">
        <f t="shared" si="5"/>
        <v>0</v>
      </c>
      <c r="L43" s="83">
        <f t="shared" si="5"/>
        <v>0</v>
      </c>
      <c r="M43" s="83">
        <f t="shared" si="5"/>
        <v>0</v>
      </c>
      <c r="N43" s="82">
        <f t="shared" si="5"/>
        <v>0</v>
      </c>
      <c r="O43" s="82">
        <f t="shared" si="5"/>
        <v>0</v>
      </c>
      <c r="P43" s="83">
        <f>COUNTIF(P3:P37,9)</f>
        <v>0</v>
      </c>
      <c r="Q43" s="83">
        <f t="shared" si="5"/>
        <v>0</v>
      </c>
      <c r="R43" s="83">
        <f t="shared" si="5"/>
        <v>0</v>
      </c>
      <c r="S43" s="83">
        <f>COUNTIF(S3:S37,9)</f>
        <v>0</v>
      </c>
      <c r="T43" s="83">
        <f t="shared" si="5"/>
        <v>0</v>
      </c>
      <c r="U43" s="83">
        <f>COUNTIF(U3:U37,9)</f>
        <v>0</v>
      </c>
      <c r="V43" s="82">
        <f t="shared" si="5"/>
        <v>0</v>
      </c>
      <c r="W43" s="83">
        <f>COUNTIF(W3:W37,9)</f>
        <v>0</v>
      </c>
      <c r="X43" s="83">
        <f t="shared" si="5"/>
        <v>0</v>
      </c>
      <c r="Y43" s="82">
        <f t="shared" si="5"/>
        <v>0</v>
      </c>
      <c r="Z43" s="276">
        <f t="shared" si="5"/>
        <v>0</v>
      </c>
      <c r="AA43" s="82">
        <f t="shared" si="5"/>
        <v>0</v>
      </c>
      <c r="AB43" s="82">
        <f t="shared" si="5"/>
        <v>0</v>
      </c>
      <c r="AC43" s="82">
        <f t="shared" si="5"/>
        <v>0</v>
      </c>
      <c r="AD43" s="83">
        <f t="shared" si="5"/>
        <v>0</v>
      </c>
      <c r="AE43" s="82">
        <f t="shared" si="5"/>
        <v>0</v>
      </c>
      <c r="AF43" s="83">
        <f>COUNTIF(AF3:AF37,9)</f>
        <v>0</v>
      </c>
      <c r="AG43" s="83">
        <f t="shared" si="5"/>
        <v>0</v>
      </c>
      <c r="AH43" s="82">
        <f t="shared" si="5"/>
        <v>0</v>
      </c>
      <c r="AI43" s="82">
        <f t="shared" si="5"/>
        <v>0</v>
      </c>
      <c r="AJ43" s="82">
        <f t="shared" si="5"/>
        <v>0</v>
      </c>
      <c r="AK43" s="83">
        <f t="shared" si="5"/>
        <v>0</v>
      </c>
      <c r="AL43" s="82">
        <f t="shared" si="5"/>
        <v>0</v>
      </c>
      <c r="AM43" s="82">
        <f t="shared" si="5"/>
        <v>0</v>
      </c>
      <c r="AN43" s="82">
        <f t="shared" si="5"/>
        <v>0</v>
      </c>
      <c r="AO43" s="82">
        <f>COUNTIF(AO3:AO37,9)</f>
        <v>0</v>
      </c>
      <c r="AP43" s="82">
        <f t="shared" si="5"/>
        <v>0</v>
      </c>
      <c r="AQ43" s="83">
        <f>COUNTIF(AQ3:AQ37,9)</f>
        <v>0</v>
      </c>
      <c r="AR43" s="83">
        <f>COUNTIF(AR3:AR37,9)</f>
        <v>0</v>
      </c>
      <c r="AS43" s="83">
        <f>COUNTIF(AS3:AS37,0)</f>
        <v>0</v>
      </c>
      <c r="AT43" s="83">
        <f t="shared" si="5"/>
        <v>0</v>
      </c>
      <c r="AU43" s="82">
        <f t="shared" si="5"/>
        <v>0</v>
      </c>
      <c r="AV43" s="82">
        <f t="shared" si="5"/>
        <v>0</v>
      </c>
      <c r="AW43" s="83">
        <f t="shared" si="5"/>
        <v>0</v>
      </c>
      <c r="AX43" s="83">
        <f t="shared" si="5"/>
        <v>0</v>
      </c>
      <c r="AY43" s="83">
        <f t="shared" si="5"/>
        <v>0</v>
      </c>
      <c r="AZ43" s="83">
        <f t="shared" si="5"/>
        <v>0</v>
      </c>
      <c r="BA43" s="83">
        <f>COUNTIF(BA3:BA37,9)</f>
        <v>0</v>
      </c>
      <c r="BB43" s="83">
        <f>COUNTIF(BB3:BB37,9)</f>
        <v>0</v>
      </c>
      <c r="BC43" s="145"/>
      <c r="BD43" s="45"/>
    </row>
    <row r="44" spans="1:56" ht="12.75" customHeight="1" thickBot="1">
      <c r="A44" s="24"/>
      <c r="B44" s="24"/>
      <c r="C44" s="24"/>
      <c r="D44" s="25"/>
      <c r="E44" s="29"/>
      <c r="F44" s="26"/>
      <c r="G44" s="29"/>
      <c r="H44" s="26"/>
      <c r="I44" s="26"/>
      <c r="J44" s="29"/>
      <c r="K44" s="26"/>
      <c r="L44" s="29"/>
      <c r="M44" s="29"/>
      <c r="N44" s="29"/>
      <c r="O44" s="26"/>
      <c r="P44" s="29"/>
      <c r="Q44" s="29"/>
      <c r="R44" s="29"/>
      <c r="S44" s="29"/>
      <c r="T44" s="170"/>
      <c r="U44" s="29"/>
      <c r="V44" s="26"/>
      <c r="W44" s="29"/>
      <c r="X44" s="29"/>
      <c r="Y44" s="26"/>
      <c r="Z44" s="277"/>
      <c r="AA44" s="26"/>
      <c r="AB44" s="26"/>
      <c r="AC44" s="26"/>
      <c r="AD44" s="29"/>
      <c r="AE44" s="26"/>
      <c r="AF44" s="29"/>
      <c r="AG44" s="29"/>
      <c r="AH44" s="26"/>
      <c r="AI44" s="26"/>
      <c r="AJ44" s="26"/>
      <c r="AK44" s="29"/>
      <c r="AL44" s="26"/>
      <c r="AM44" s="26"/>
      <c r="AN44" s="26"/>
      <c r="AO44" s="26"/>
      <c r="AP44" s="26"/>
      <c r="AQ44" s="29"/>
      <c r="AR44" s="29"/>
      <c r="AS44" s="29"/>
      <c r="AT44" s="29"/>
      <c r="AU44" s="26"/>
      <c r="AV44" s="26"/>
      <c r="AW44" s="26"/>
      <c r="AX44" s="26"/>
      <c r="AY44" s="26"/>
      <c r="AZ44" s="26"/>
      <c r="BA44" s="26"/>
      <c r="BB44" s="26"/>
      <c r="BC44" s="144"/>
      <c r="BD44" s="7"/>
    </row>
    <row r="45" spans="1:56" ht="5.25" customHeight="1" thickBot="1">
      <c r="A45" s="24"/>
      <c r="B45" s="24"/>
      <c r="C45" s="24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7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146"/>
      <c r="BD45" s="10"/>
    </row>
    <row r="46" spans="1:56" ht="12.75">
      <c r="A46" s="59"/>
      <c r="B46" s="57"/>
      <c r="C46" s="16" t="s">
        <v>77</v>
      </c>
      <c r="D46" s="31"/>
      <c r="E46" s="43">
        <f>IF(E39=0,"",E40/E39+E42/E39/2)</f>
      </c>
      <c r="F46" s="39">
        <f aca="true" t="shared" si="6" ref="F46:AV46">IF(F39=0,"",F40/F39)</f>
      </c>
      <c r="G46" s="43">
        <f>IF(G39=0,"",G40/G39+G42/G39/2)</f>
      </c>
      <c r="H46" s="39">
        <f t="shared" si="6"/>
      </c>
      <c r="I46" s="39">
        <f t="shared" si="6"/>
      </c>
      <c r="J46" s="43">
        <f>IF(J39=0,"",J40/J39+J42/J39/2)</f>
      </c>
      <c r="K46" s="39">
        <f t="shared" si="6"/>
      </c>
      <c r="L46" s="39">
        <f t="shared" si="6"/>
      </c>
      <c r="M46" s="43">
        <f>IF(M39=0,"",M40/M39+M42/M39/2)</f>
      </c>
      <c r="N46" s="39">
        <f t="shared" si="6"/>
      </c>
      <c r="O46" s="39">
        <f t="shared" si="6"/>
      </c>
      <c r="P46" s="43">
        <f>IF(P39=0,"",P40/P39+P42/P39/2)</f>
      </c>
      <c r="Q46" s="43">
        <f>IF(Q39=0,"",Q40/Q39+Q42/Q39/2)</f>
      </c>
      <c r="R46" s="40">
        <f t="shared" si="6"/>
      </c>
      <c r="S46" s="43">
        <f>IF(S39=0,"",S40/S39+S42/S39/2)</f>
      </c>
      <c r="T46" s="39">
        <f t="shared" si="6"/>
      </c>
      <c r="U46" s="43">
        <f>IF(U39=0,"",U40/U39+U42/U39/2)</f>
      </c>
      <c r="V46" s="39">
        <f t="shared" si="6"/>
      </c>
      <c r="W46" s="43">
        <f>IF(W39=0,"",W40/W39+W42/W39/2)</f>
      </c>
      <c r="X46" s="40">
        <f t="shared" si="6"/>
      </c>
      <c r="Y46" s="39">
        <f t="shared" si="6"/>
      </c>
      <c r="Z46" s="279">
        <f t="shared" si="6"/>
      </c>
      <c r="AA46" s="43">
        <f>IF(AA39=0,"",AA40/AA39+AA42/AA39/2)</f>
      </c>
      <c r="AB46" s="39">
        <f t="shared" si="6"/>
      </c>
      <c r="AC46" s="39">
        <f t="shared" si="6"/>
      </c>
      <c r="AD46" s="43">
        <f>IF(AD39=0,"",AD40/AD39+AD42/AD39/2)</f>
      </c>
      <c r="AE46" s="39">
        <f t="shared" si="6"/>
      </c>
      <c r="AF46" s="43">
        <f>IF(AF39=0,"",AF40/AF39+AF42/AF39/2)</f>
      </c>
      <c r="AG46" s="40">
        <f t="shared" si="6"/>
      </c>
      <c r="AH46" s="39">
        <f t="shared" si="6"/>
      </c>
      <c r="AI46" s="39">
        <f t="shared" si="6"/>
      </c>
      <c r="AJ46" s="39">
        <f t="shared" si="6"/>
      </c>
      <c r="AK46" s="40">
        <f t="shared" si="6"/>
      </c>
      <c r="AL46" s="43">
        <f>IF(AL39=0,"",AL40/AL39+AL42/AL39/2)</f>
      </c>
      <c r="AM46" s="40">
        <f t="shared" si="6"/>
      </c>
      <c r="AN46" s="40">
        <f t="shared" si="6"/>
      </c>
      <c r="AO46" s="40">
        <f t="shared" si="6"/>
      </c>
      <c r="AP46" s="40">
        <f t="shared" si="6"/>
      </c>
      <c r="AQ46" s="43">
        <f>IF(AQ39=0,"",AQ40/AQ39+AQ42/AQ39/2)</f>
      </c>
      <c r="AR46" s="43">
        <f>IF(AR39=0,"",AR40/AR39+AR42/AR39/2)</f>
      </c>
      <c r="AS46" s="40">
        <f t="shared" si="6"/>
      </c>
      <c r="AT46" s="40">
        <f t="shared" si="6"/>
      </c>
      <c r="AU46" s="40">
        <f t="shared" si="6"/>
      </c>
      <c r="AV46" s="40">
        <f t="shared" si="6"/>
      </c>
      <c r="AW46" s="43">
        <f>IF(AW39=0,"",AW40/AW39+AW42/AW39/2)</f>
      </c>
      <c r="AX46" s="43">
        <f>IF(AX39=0,"",AX40/AX39+AX42/AX39/2)</f>
      </c>
      <c r="AY46" s="40">
        <f>IF(AY39=0,"",AY40/AY39)</f>
      </c>
      <c r="AZ46" s="40">
        <f>IF(AZ39=0,"",AZ40/AZ39)</f>
      </c>
      <c r="BA46" s="40">
        <f>IF(BA39=0,"",BA40/BA39)</f>
      </c>
      <c r="BB46" s="40">
        <f>IF(BB39=0,"",BB40/BB39)</f>
      </c>
      <c r="BC46" s="144"/>
      <c r="BD46" s="7"/>
    </row>
    <row r="47" spans="1:56" ht="12.75">
      <c r="A47" s="58"/>
      <c r="B47" s="56"/>
      <c r="C47" s="73" t="s">
        <v>65</v>
      </c>
      <c r="D47" s="72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280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144"/>
      <c r="BD47" s="7"/>
    </row>
    <row r="48" spans="46:56" ht="12.75">
      <c r="AT48" s="68"/>
      <c r="AU48" s="68"/>
      <c r="AV48" s="68"/>
      <c r="AW48" s="68"/>
      <c r="AX48" s="68"/>
      <c r="AY48" s="68"/>
      <c r="AZ48" s="68"/>
      <c r="BA48" s="68"/>
      <c r="BB48" s="68"/>
      <c r="BC48" s="13"/>
      <c r="BD48" s="7"/>
    </row>
    <row r="49" spans="52:56" ht="12.75">
      <c r="AZ49" s="68"/>
      <c r="BA49" s="68"/>
      <c r="BB49" s="68"/>
      <c r="BC49" s="13">
        <f>COUNTIF(BC3:BC37,"!")</f>
        <v>0</v>
      </c>
      <c r="BD49" s="10"/>
    </row>
  </sheetData>
  <sheetProtection password="CA89" sheet="1"/>
  <mergeCells count="43">
    <mergeCell ref="C30:D30"/>
    <mergeCell ref="C31:D31"/>
    <mergeCell ref="C32:D32"/>
    <mergeCell ref="C33:D33"/>
    <mergeCell ref="B42:D42"/>
    <mergeCell ref="C43:D43"/>
    <mergeCell ref="C34:D34"/>
    <mergeCell ref="C35:D35"/>
    <mergeCell ref="C41:D41"/>
    <mergeCell ref="C39:D39"/>
    <mergeCell ref="C40:D40"/>
    <mergeCell ref="C36:D3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13:D13"/>
    <mergeCell ref="C26:D26"/>
    <mergeCell ref="C27:D27"/>
    <mergeCell ref="C28:D28"/>
    <mergeCell ref="C14:D14"/>
    <mergeCell ref="C15:D15"/>
    <mergeCell ref="C16:D16"/>
    <mergeCell ref="C17:D17"/>
    <mergeCell ref="C9:D9"/>
    <mergeCell ref="C10:D10"/>
    <mergeCell ref="C11:D11"/>
    <mergeCell ref="C12:D12"/>
    <mergeCell ref="B1:C1"/>
    <mergeCell ref="B2:C2"/>
    <mergeCell ref="C3:D3"/>
    <mergeCell ref="A3:B37"/>
    <mergeCell ref="C37:D37"/>
    <mergeCell ref="C4:D4"/>
    <mergeCell ref="C5:D5"/>
    <mergeCell ref="C6:D6"/>
    <mergeCell ref="C7:D7"/>
    <mergeCell ref="C8:D8"/>
  </mergeCells>
  <conditionalFormatting sqref="E46:BB46">
    <cfRule type="cellIs" priority="104" dxfId="52" operator="equal" stopIfTrue="1">
      <formula>IF(E47&lt;&gt;"",E47,"")</formula>
    </cfRule>
    <cfRule type="cellIs" priority="105" dxfId="7" operator="lessThan" stopIfTrue="1">
      <formula>IF(E47&lt;&gt;"",E47,0)</formula>
    </cfRule>
    <cfRule type="cellIs" priority="106" dxfId="6" operator="greaterThan" stopIfTrue="1">
      <formula>IF(E47&lt;&gt;"",E47,101)</formula>
    </cfRule>
  </conditionalFormatting>
  <conditionalFormatting sqref="E3:BB37">
    <cfRule type="cellIs" priority="4" dxfId="1" operator="equal" stopIfTrue="1">
      <formula>E$2</formula>
    </cfRule>
  </conditionalFormatting>
  <conditionalFormatting sqref="BC48:BC49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AT48:BB48 AZ49:BB49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BC3:BC37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K3:O37 AS3:BB37 E3:F37 H3:I37 Q3:R37 T3:T37 V3:V37 AG3:AP37 X3:Y37 AA3:AE37">
      <formula1>"0,1,9,a"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U3:U37 S3:S37 AF3:AF37 AQ3:AR37 W3:W37 J3:J37 P3:P37 G3:G37">
      <formula1>"0,1,2,9,a"</formula1>
    </dataValidation>
    <dataValidation type="list" allowBlank="1" showDropDown="1" showInputMessage="1" showErrorMessage="1" errorTitle="Donnée introduite non conforme" error="Suite à un problème d'impression, les élèves ne sont pas en mesure de répondre à cette question, introduire le code 9 uniquement.&#10;    ou&#10;a absent" sqref="Z3:Z37">
      <formula1>"0,9,a"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0"/>
  <headerFooter alignWithMargins="0">
    <oddFooter>&amp;C&amp;A&amp;RPage &amp;P</oddFooter>
  </headerFooter>
  <colBreaks count="3" manualBreakCount="3">
    <brk id="36" max="54" man="1"/>
    <brk id="51" max="54" man="1"/>
    <brk id="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BW150"/>
  <sheetViews>
    <sheetView zoomScaleSheetLayoutView="150" zoomScalePageLayoutView="0" workbookViewId="0" topLeftCell="A1">
      <pane xSplit="3" topLeftCell="D1" activePane="topRight" state="frozen"/>
      <selection pane="topLeft" activeCell="A1" sqref="A1"/>
      <selection pane="topRight" activeCell="B1" sqref="B1:C2"/>
    </sheetView>
  </sheetViews>
  <sheetFormatPr defaultColWidth="11.421875" defaultRowHeight="12.75"/>
  <cols>
    <col min="1" max="1" width="6.421875" style="4" customWidth="1"/>
    <col min="2" max="2" width="10.8515625" style="4" customWidth="1"/>
    <col min="3" max="3" width="25.7109375" style="4" customWidth="1"/>
    <col min="4" max="5" width="3.7109375" style="4" customWidth="1"/>
    <col min="6" max="7" width="10.8515625" style="4" customWidth="1"/>
    <col min="8" max="8" width="3.7109375" style="4" customWidth="1"/>
    <col min="9" max="9" width="15.8515625" style="4" customWidth="1"/>
    <col min="10" max="10" width="15.7109375" style="4" customWidth="1"/>
    <col min="11" max="13" width="5.7109375" style="4" customWidth="1"/>
    <col min="14" max="14" width="5.7109375" style="89" customWidth="1"/>
    <col min="15" max="15" width="13.00390625" style="9" customWidth="1"/>
    <col min="16" max="16" width="11.140625" style="9" customWidth="1"/>
    <col min="17" max="30" width="5.7109375" style="4" customWidth="1"/>
    <col min="31" max="31" width="13.00390625" style="9" bestFit="1" customWidth="1"/>
    <col min="32" max="32" width="11.140625" style="9" bestFit="1" customWidth="1"/>
    <col min="33" max="35" width="5.7109375" style="9" customWidth="1"/>
    <col min="36" max="36" width="5.7109375" style="9" bestFit="1" customWidth="1"/>
    <col min="37" max="37" width="13.00390625" style="9" bestFit="1" customWidth="1"/>
    <col min="38" max="38" width="11.421875" style="4" bestFit="1" customWidth="1"/>
    <col min="39" max="40" width="5.7109375" style="4" customWidth="1"/>
    <col min="41" max="41" width="13.00390625" style="4" bestFit="1" customWidth="1"/>
    <col min="42" max="42" width="11.421875" style="4" bestFit="1" customWidth="1"/>
    <col min="43" max="45" width="5.421875" style="4" customWidth="1"/>
    <col min="46" max="46" width="5.421875" style="30" customWidth="1"/>
    <col min="47" max="47" width="12.00390625" style="30" bestFit="1" customWidth="1"/>
    <col min="48" max="48" width="9.8515625" style="30" customWidth="1"/>
    <col min="49" max="64" width="5.7109375" style="30" customWidth="1"/>
    <col min="65" max="65" width="5.421875" style="9" customWidth="1"/>
    <col min="66" max="66" width="13.00390625" style="9" bestFit="1" customWidth="1"/>
    <col min="67" max="67" width="10.00390625" style="9" customWidth="1"/>
    <col min="68" max="68" width="5.7109375" style="9" customWidth="1"/>
    <col min="69" max="69" width="13.00390625" style="4" customWidth="1"/>
    <col min="70" max="70" width="10.00390625" style="4" customWidth="1"/>
    <col min="71" max="72" width="5.7109375" style="4" customWidth="1"/>
    <col min="73" max="73" width="5.7109375" style="9" bestFit="1" customWidth="1"/>
    <col min="74" max="74" width="13.00390625" style="4" bestFit="1" customWidth="1"/>
    <col min="75" max="75" width="10.421875" style="4" customWidth="1"/>
    <col min="76" max="16384" width="11.421875" style="4" customWidth="1"/>
  </cols>
  <sheetData>
    <row r="1" spans="1:75" ht="24.75" customHeight="1" thickBot="1">
      <c r="A1" s="373" t="s">
        <v>39</v>
      </c>
      <c r="B1" s="375">
        <f>IF('Encodage réponses Es'!B1:C1="","",'Encodage réponses Es'!B1:C1)</f>
      </c>
      <c r="C1" s="376"/>
      <c r="D1" s="189"/>
      <c r="E1" s="190"/>
      <c r="F1" s="335" t="s">
        <v>75</v>
      </c>
      <c r="G1" s="336"/>
      <c r="H1" s="189"/>
      <c r="I1" s="190"/>
      <c r="J1" s="203"/>
      <c r="K1" s="329" t="s">
        <v>1</v>
      </c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1"/>
      <c r="BP1" s="318" t="s">
        <v>10</v>
      </c>
      <c r="BQ1" s="319"/>
      <c r="BR1" s="319"/>
      <c r="BS1" s="323" t="s">
        <v>12</v>
      </c>
      <c r="BT1" s="324"/>
      <c r="BU1" s="324"/>
      <c r="BV1" s="324"/>
      <c r="BW1" s="325"/>
    </row>
    <row r="2" spans="1:75" ht="45" customHeight="1">
      <c r="A2" s="374"/>
      <c r="B2" s="296"/>
      <c r="C2" s="297"/>
      <c r="D2" s="123"/>
      <c r="E2" s="121"/>
      <c r="F2" s="337"/>
      <c r="G2" s="338"/>
      <c r="H2" s="123"/>
      <c r="I2" s="121"/>
      <c r="J2" s="129" t="s">
        <v>32</v>
      </c>
      <c r="K2" s="326" t="s">
        <v>86</v>
      </c>
      <c r="L2" s="327"/>
      <c r="M2" s="327"/>
      <c r="N2" s="327"/>
      <c r="O2" s="327"/>
      <c r="P2" s="328"/>
      <c r="Q2" s="370" t="s">
        <v>87</v>
      </c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2"/>
      <c r="AG2" s="332" t="s">
        <v>90</v>
      </c>
      <c r="AH2" s="333"/>
      <c r="AI2" s="333"/>
      <c r="AJ2" s="333"/>
      <c r="AK2" s="333"/>
      <c r="AL2" s="334"/>
      <c r="AM2" s="367" t="s">
        <v>91</v>
      </c>
      <c r="AN2" s="368"/>
      <c r="AO2" s="368"/>
      <c r="AP2" s="369"/>
      <c r="AQ2" s="354" t="s">
        <v>92</v>
      </c>
      <c r="AR2" s="355"/>
      <c r="AS2" s="355"/>
      <c r="AT2" s="355"/>
      <c r="AU2" s="355"/>
      <c r="AV2" s="356"/>
      <c r="AW2" s="354" t="s">
        <v>0</v>
      </c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6"/>
      <c r="BP2" s="320" t="s">
        <v>9</v>
      </c>
      <c r="BQ2" s="361"/>
      <c r="BR2" s="362"/>
      <c r="BS2" s="320" t="s">
        <v>13</v>
      </c>
      <c r="BT2" s="321"/>
      <c r="BU2" s="321"/>
      <c r="BV2" s="321"/>
      <c r="BW2" s="322"/>
    </row>
    <row r="3" spans="1:75" ht="11.25" customHeight="1">
      <c r="A3" s="359" t="s">
        <v>40</v>
      </c>
      <c r="B3" s="363">
        <f>IF('Encodage réponses Es'!B2:C2="","",'Encodage réponses Es'!B2:C2)</f>
      </c>
      <c r="C3" s="364"/>
      <c r="D3" s="127"/>
      <c r="E3" s="128"/>
      <c r="F3" s="124" t="s">
        <v>72</v>
      </c>
      <c r="G3" s="195" t="s">
        <v>73</v>
      </c>
      <c r="H3" s="127"/>
      <c r="I3" s="128"/>
      <c r="J3" s="114" t="s">
        <v>31</v>
      </c>
      <c r="K3" s="213">
        <v>16</v>
      </c>
      <c r="L3" s="214">
        <v>23</v>
      </c>
      <c r="M3" s="214">
        <v>24</v>
      </c>
      <c r="N3" s="215">
        <v>27</v>
      </c>
      <c r="O3" s="343" t="s">
        <v>11</v>
      </c>
      <c r="P3" s="344"/>
      <c r="Q3" s="85">
        <v>9</v>
      </c>
      <c r="R3" s="86">
        <v>10</v>
      </c>
      <c r="S3" s="86">
        <v>12</v>
      </c>
      <c r="T3" s="86">
        <v>26</v>
      </c>
      <c r="U3" s="86">
        <v>31</v>
      </c>
      <c r="V3" s="86">
        <v>32</v>
      </c>
      <c r="W3" s="86">
        <v>35</v>
      </c>
      <c r="X3" s="86">
        <v>36</v>
      </c>
      <c r="Y3" s="86">
        <v>37</v>
      </c>
      <c r="Z3" s="86">
        <v>38</v>
      </c>
      <c r="AA3" s="86">
        <v>43</v>
      </c>
      <c r="AB3" s="86">
        <v>44</v>
      </c>
      <c r="AC3" s="86">
        <v>45</v>
      </c>
      <c r="AD3" s="210">
        <v>46</v>
      </c>
      <c r="AE3" s="377" t="s">
        <v>88</v>
      </c>
      <c r="AF3" s="348"/>
      <c r="AG3" s="172">
        <v>2</v>
      </c>
      <c r="AH3" s="173">
        <v>11</v>
      </c>
      <c r="AI3" s="173">
        <v>13</v>
      </c>
      <c r="AJ3" s="210">
        <v>14</v>
      </c>
      <c r="AK3" s="347" t="s">
        <v>11</v>
      </c>
      <c r="AL3" s="348"/>
      <c r="AM3" s="100">
        <v>4</v>
      </c>
      <c r="AN3" s="99">
        <v>21</v>
      </c>
      <c r="AO3" s="347" t="s">
        <v>2</v>
      </c>
      <c r="AP3" s="348"/>
      <c r="AQ3" s="172">
        <v>1</v>
      </c>
      <c r="AR3" s="204">
        <v>15</v>
      </c>
      <c r="AS3" s="204">
        <v>19</v>
      </c>
      <c r="AT3" s="102">
        <v>25</v>
      </c>
      <c r="AU3" s="343" t="s">
        <v>3</v>
      </c>
      <c r="AV3" s="357"/>
      <c r="AW3" s="85">
        <v>3</v>
      </c>
      <c r="AX3" s="86">
        <v>5</v>
      </c>
      <c r="AY3" s="86">
        <v>6</v>
      </c>
      <c r="AZ3" s="86">
        <v>18</v>
      </c>
      <c r="BA3" s="86">
        <v>20</v>
      </c>
      <c r="BB3" s="86">
        <v>29</v>
      </c>
      <c r="BC3" s="86">
        <v>30</v>
      </c>
      <c r="BD3" s="86">
        <v>33</v>
      </c>
      <c r="BE3" s="86">
        <v>34</v>
      </c>
      <c r="BF3" s="86">
        <v>39</v>
      </c>
      <c r="BG3" s="86">
        <v>40</v>
      </c>
      <c r="BH3" s="86">
        <v>41</v>
      </c>
      <c r="BI3" s="86">
        <v>42</v>
      </c>
      <c r="BJ3" s="86">
        <v>47</v>
      </c>
      <c r="BK3" s="86">
        <v>48</v>
      </c>
      <c r="BL3" s="86">
        <v>49</v>
      </c>
      <c r="BM3" s="210">
        <v>50</v>
      </c>
      <c r="BN3" s="343" t="s">
        <v>5</v>
      </c>
      <c r="BO3" s="344"/>
      <c r="BP3" s="85">
        <v>28</v>
      </c>
      <c r="BQ3" s="347" t="s">
        <v>2</v>
      </c>
      <c r="BR3" s="351"/>
      <c r="BS3" s="206">
        <v>7</v>
      </c>
      <c r="BT3" s="208">
        <v>8</v>
      </c>
      <c r="BU3" s="210">
        <v>17</v>
      </c>
      <c r="BV3" s="347" t="s">
        <v>11</v>
      </c>
      <c r="BW3" s="351"/>
    </row>
    <row r="4" spans="1:75" ht="11.25" customHeight="1" thickBot="1">
      <c r="A4" s="360"/>
      <c r="B4" s="365"/>
      <c r="C4" s="366"/>
      <c r="D4" s="127"/>
      <c r="E4" s="128"/>
      <c r="F4" s="126">
        <v>58</v>
      </c>
      <c r="G4" s="196" t="s">
        <v>74</v>
      </c>
      <c r="H4" s="127"/>
      <c r="I4" s="128"/>
      <c r="J4" s="115" t="s">
        <v>70</v>
      </c>
      <c r="K4" s="183">
        <v>1</v>
      </c>
      <c r="L4" s="184">
        <v>1</v>
      </c>
      <c r="M4" s="184">
        <v>1</v>
      </c>
      <c r="N4" s="211">
        <v>1</v>
      </c>
      <c r="O4" s="345"/>
      <c r="P4" s="346"/>
      <c r="Q4" s="183">
        <v>1</v>
      </c>
      <c r="R4" s="184">
        <v>1</v>
      </c>
      <c r="S4" s="184">
        <v>2</v>
      </c>
      <c r="T4" s="184">
        <v>1</v>
      </c>
      <c r="U4" s="184">
        <v>1</v>
      </c>
      <c r="V4" s="184">
        <v>1</v>
      </c>
      <c r="W4" s="184">
        <v>1</v>
      </c>
      <c r="X4" s="184">
        <v>1</v>
      </c>
      <c r="Y4" s="184">
        <v>1</v>
      </c>
      <c r="Z4" s="184">
        <v>1</v>
      </c>
      <c r="AA4" s="184">
        <v>1</v>
      </c>
      <c r="AB4" s="184">
        <v>1</v>
      </c>
      <c r="AC4" s="184">
        <v>1</v>
      </c>
      <c r="AD4" s="211">
        <v>1</v>
      </c>
      <c r="AE4" s="378"/>
      <c r="AF4" s="350"/>
      <c r="AG4" s="174">
        <v>1</v>
      </c>
      <c r="AH4" s="175">
        <v>1</v>
      </c>
      <c r="AI4" s="175">
        <v>1</v>
      </c>
      <c r="AJ4" s="211">
        <v>1</v>
      </c>
      <c r="AK4" s="349"/>
      <c r="AL4" s="350"/>
      <c r="AM4" s="64">
        <v>1</v>
      </c>
      <c r="AN4" s="101">
        <v>1</v>
      </c>
      <c r="AO4" s="349"/>
      <c r="AP4" s="350"/>
      <c r="AQ4" s="174">
        <v>1</v>
      </c>
      <c r="AR4" s="205">
        <v>2</v>
      </c>
      <c r="AS4" s="205">
        <v>2</v>
      </c>
      <c r="AT4" s="171">
        <v>1</v>
      </c>
      <c r="AU4" s="345"/>
      <c r="AV4" s="358"/>
      <c r="AW4" s="183">
        <v>2</v>
      </c>
      <c r="AX4" s="184">
        <v>1</v>
      </c>
      <c r="AY4" s="184">
        <v>2</v>
      </c>
      <c r="AZ4" s="184">
        <v>1</v>
      </c>
      <c r="BA4" s="184">
        <v>1</v>
      </c>
      <c r="BB4" s="184">
        <v>1</v>
      </c>
      <c r="BC4" s="184">
        <v>1</v>
      </c>
      <c r="BD4" s="184">
        <v>1</v>
      </c>
      <c r="BE4" s="184">
        <v>1</v>
      </c>
      <c r="BF4" s="184">
        <v>2</v>
      </c>
      <c r="BG4" s="184">
        <v>2</v>
      </c>
      <c r="BH4" s="184">
        <v>1</v>
      </c>
      <c r="BI4" s="184">
        <v>1</v>
      </c>
      <c r="BJ4" s="184">
        <v>1</v>
      </c>
      <c r="BK4" s="184">
        <v>1</v>
      </c>
      <c r="BL4" s="184">
        <v>1</v>
      </c>
      <c r="BM4" s="211">
        <v>1</v>
      </c>
      <c r="BN4" s="345"/>
      <c r="BO4" s="346"/>
      <c r="BP4" s="183">
        <v>2</v>
      </c>
      <c r="BQ4" s="352"/>
      <c r="BR4" s="353"/>
      <c r="BS4" s="207">
        <v>1</v>
      </c>
      <c r="BT4" s="209">
        <v>1</v>
      </c>
      <c r="BU4" s="212">
        <v>2</v>
      </c>
      <c r="BV4" s="352"/>
      <c r="BW4" s="353"/>
    </row>
    <row r="5" spans="1:75" ht="11.25" customHeight="1">
      <c r="A5" s="298" t="s">
        <v>64</v>
      </c>
      <c r="B5" s="299"/>
      <c r="C5" s="236">
        <f>IF('Encodage réponses Es'!C3="","",'Encodage réponses Es'!C3)</f>
        <v>1</v>
      </c>
      <c r="D5" s="108"/>
      <c r="E5" s="108"/>
      <c r="F5" s="187">
        <f>IF(OR(O5="",AE5="",AK5="",AO5="",AU5="",BN5="",BQ5="",BV5=""),"",O5+AE5+AK5+AO5+AU5+BN5+BQ5+BV5)</f>
      </c>
      <c r="G5" s="197">
        <f>IF(F5="","",F5/$F$4)</f>
      </c>
      <c r="H5" s="127"/>
      <c r="I5" s="128"/>
      <c r="J5" s="104"/>
      <c r="K5" s="65">
        <f>IF('Encodage réponses Es'!T3="","",'Encodage réponses Es'!T3)</f>
      </c>
      <c r="L5" s="47">
        <f>IF('Encodage réponses Es'!AA3="","",'Encodage réponses Es'!AA3)</f>
      </c>
      <c r="M5" s="47">
        <f>IF('Encodage réponses Es'!AB3="","",'Encodage réponses Es'!AB3)</f>
      </c>
      <c r="N5" s="49">
        <f>IF('Encodage réponses Es'!AE3="","",'Encodage réponses Es'!AE3)</f>
      </c>
      <c r="O5" s="339">
        <f aca="true" t="shared" si="0" ref="O5:O39">IF(OR(COUNTIF(K5:N5,"a")&gt;0,COUNTBLANK(K5:N5)&gt;0),"",COUNTIF(K5:N5,1))</f>
      </c>
      <c r="P5" s="340"/>
      <c r="Q5" s="65">
        <f>IF('Encodage réponses Es'!M3="","",'Encodage réponses Es'!M3)</f>
      </c>
      <c r="R5" s="47">
        <f>IF('Encodage réponses Es'!N3="","",'Encodage réponses Es'!N3)</f>
      </c>
      <c r="S5" s="47">
        <f>IF('Encodage réponses Es'!P3="","",'Encodage réponses Es'!P3)</f>
      </c>
      <c r="T5" s="47">
        <f>IF('Encodage réponses Es'!AD3="","",'Encodage réponses Es'!AD3)</f>
      </c>
      <c r="U5" s="47">
        <f>IF('Encodage réponses Es'!AI3="","",'Encodage réponses Es'!AI3)</f>
      </c>
      <c r="V5" s="47">
        <f>IF('Encodage réponses Es'!AJ3="","",'Encodage réponses Es'!AJ3)</f>
      </c>
      <c r="W5" s="47">
        <f>IF('Encodage réponses Es'!AM3="","",'Encodage réponses Es'!AM3)</f>
      </c>
      <c r="X5" s="47">
        <f>IF('Encodage réponses Es'!AN3="","",'Encodage réponses Es'!AN3)</f>
      </c>
      <c r="Y5" s="47">
        <f>IF('Encodage réponses Es'!AO3="","",'Encodage réponses Es'!AO3)</f>
      </c>
      <c r="Z5" s="47">
        <f>IF('Encodage réponses Es'!AP3="","",'Encodage réponses Es'!AP3)</f>
      </c>
      <c r="AA5" s="47">
        <f>IF('Encodage réponses Es'!AU3="","",'Encodage réponses Es'!AU3)</f>
      </c>
      <c r="AB5" s="47">
        <f>IF('Encodage réponses Es'!AV3="","",'Encodage réponses Es'!AV3)</f>
      </c>
      <c r="AC5" s="47">
        <f>IF('Encodage réponses Es'!AW3="","",'Encodage réponses Es'!AW3)</f>
      </c>
      <c r="AD5" s="49">
        <f>IF('Encodage réponses Es'!AX3="","",'Encodage réponses Es'!AX3)</f>
      </c>
      <c r="AE5" s="339">
        <f>IF(OR(COUNTIF(Q5:AD5,"a")&gt;0,COUNTBLANK(Q5:AD5)&gt;0),"",COUNTIF(Q5:AD5,2)*2+COUNTIF(Q5:AD5,1))</f>
      </c>
      <c r="AF5" s="340"/>
      <c r="AG5" s="65">
        <f>IF('Encodage réponses Es'!F3="","",'Encodage réponses Es'!F3)</f>
      </c>
      <c r="AH5" s="47">
        <f>IF('Encodage réponses Es'!O3="","",'Encodage réponses Es'!O3)</f>
      </c>
      <c r="AI5" s="47">
        <f>IF('Encodage réponses Es'!Q3="","",'Encodage réponses Es'!Q3)</f>
      </c>
      <c r="AJ5" s="49">
        <f>IF('Encodage réponses Es'!R3="","",'Encodage réponses Es'!R3)</f>
      </c>
      <c r="AK5" s="339">
        <f>IF(OR(COUNTIF(AG5:AJ5,"a")&gt;0,COUNTBLANK(AG5:AJ5)&gt;0),"",COUNTIF(AG5:AJ5,1))</f>
      </c>
      <c r="AL5" s="340"/>
      <c r="AM5" s="19">
        <f>IF('Encodage réponses Es'!H3="","",'Encodage réponses Es'!H3)</f>
      </c>
      <c r="AN5" s="19">
        <f>IF('Encodage réponses Es'!Y3="","",'Encodage réponses Es'!Y3)</f>
      </c>
      <c r="AO5" s="341">
        <f>IF(OR(COUNTIF(AM5:AN5,"a")&gt;0,COUNTBLANK(AM5:AN5)&gt;0),"",COUNTIF(AM5:AN5,1))</f>
      </c>
      <c r="AP5" s="342"/>
      <c r="AQ5" s="19">
        <f>IF('Encodage réponses Es'!E3="","",'Encodage réponses Es'!E3)</f>
      </c>
      <c r="AR5" s="19">
        <f>IF('Encodage réponses Es'!S3="","",'Encodage réponses Es'!S3)</f>
      </c>
      <c r="AS5" s="19">
        <f>IF('Encodage réponses Es'!W3="","",'Encodage réponses Es'!W3)</f>
      </c>
      <c r="AT5" s="19">
        <f>IF('Encodage réponses Es'!AC3="","",'Encodage réponses Es'!AC3)</f>
      </c>
      <c r="AU5" s="341">
        <f>IF(OR(COUNTIF(AQ5:AT5,"a")&gt;0,COUNTBLANK(AQ5:AT5)&gt;0),"",COUNTIF(AQ5:AT5,2)*2+COUNTIF(AQ5:AT5,1))</f>
      </c>
      <c r="AV5" s="342"/>
      <c r="AW5" s="19">
        <f>IF('Encodage réponses Es'!G3="","",'Encodage réponses Es'!G3)</f>
      </c>
      <c r="AX5" s="19">
        <f>IF('Encodage réponses Es'!I3="","",'Encodage réponses Es'!I3)</f>
      </c>
      <c r="AY5" s="19">
        <f>IF('Encodage réponses Es'!J3="","",'Encodage réponses Es'!J3)</f>
      </c>
      <c r="AZ5" s="19">
        <f>IF('Encodage réponses Es'!V3="","",'Encodage réponses Es'!V3)</f>
      </c>
      <c r="BA5" s="19">
        <f>IF('Encodage réponses Es'!X3="","",'Encodage réponses Es'!X3)</f>
      </c>
      <c r="BB5" s="19">
        <f>IF('Encodage réponses Es'!AG3="","",'Encodage réponses Es'!AG3)</f>
      </c>
      <c r="BC5" s="19">
        <f>IF('Encodage réponses Es'!AH3="","",'Encodage réponses Es'!AH3)</f>
      </c>
      <c r="BD5" s="19">
        <f>IF('Encodage réponses Es'!AK3="","",'Encodage réponses Es'!AK3)</f>
      </c>
      <c r="BE5" s="19">
        <f>IF('Encodage réponses Es'!AL3="","",'Encodage réponses Es'!AL3)</f>
      </c>
      <c r="BF5" s="19">
        <f>IF('Encodage réponses Es'!AQ3="","",'Encodage réponses Es'!AQ3)</f>
      </c>
      <c r="BG5" s="19">
        <f>IF('Encodage réponses Es'!AR3="","",'Encodage réponses Es'!AR3)</f>
      </c>
      <c r="BH5" s="19">
        <f>IF('Encodage réponses Es'!AS3="","",'Encodage réponses Es'!AS3)</f>
      </c>
      <c r="BI5" s="19">
        <f>IF('Encodage réponses Es'!AT3="","",'Encodage réponses Es'!AT3)</f>
      </c>
      <c r="BJ5" s="19">
        <f>IF('Encodage réponses Es'!AY3="","",'Encodage réponses Es'!AY3)</f>
      </c>
      <c r="BK5" s="19">
        <f>IF('Encodage réponses Es'!AZ3="","",'Encodage réponses Es'!AZ3)</f>
      </c>
      <c r="BL5" s="19">
        <f>IF('Encodage réponses Es'!BA3="","",'Encodage réponses Es'!BA3)</f>
      </c>
      <c r="BM5" s="19">
        <f>IF('Encodage réponses Es'!BB3="","",'Encodage réponses Es'!BB3)</f>
      </c>
      <c r="BN5" s="341">
        <f aca="true" t="shared" si="1" ref="BN5:BN39">IF(OR(COUNTIF(AW5:BM5,"a")&gt;0,COUNTBLANK(AW5:BM5)&gt;0),"",COUNTIF(AW5:BM5,2)*2+COUNTIF(AW5:BM5,1))</f>
      </c>
      <c r="BO5" s="342"/>
      <c r="BP5" s="254">
        <f>IF('Encodage réponses Es'!AF3="","",'Encodage réponses Es'!AF3)</f>
      </c>
      <c r="BQ5" s="341">
        <f aca="true" t="shared" si="2" ref="BQ5:BQ39">IF(OR(COUNTIF(BP5:BP5,"a")&gt;0,COUNTBLANK(BP5:BP5)&gt;0),"",COUNTIF(BP5:BP5,2)*2+COUNTIF(BP5:BP5,1))</f>
      </c>
      <c r="BR5" s="342"/>
      <c r="BS5" s="65">
        <f>IF('Encodage réponses Es'!K3="","",'Encodage réponses Es'!K3)</f>
      </c>
      <c r="BT5" s="47">
        <f>IF('Encodage réponses Es'!L3="","",'Encodage réponses Es'!L3)</f>
      </c>
      <c r="BU5" s="49">
        <f>IF('Encodage réponses Es'!U3="","",'Encodage réponses Es'!U3)</f>
      </c>
      <c r="BV5" s="341">
        <f aca="true" t="shared" si="3" ref="BV5:BV39">IF(OR(COUNTIF(BS5:BU5,"a")&gt;0,COUNTBLANK(BS5:BU5)&gt;0),"",COUNTIF(BS5:BU5,2)*2+COUNTIF(BS5:BU5,1))</f>
      </c>
      <c r="BW5" s="342"/>
    </row>
    <row r="6" spans="1:75" ht="11.25" customHeight="1">
      <c r="A6" s="300"/>
      <c r="B6" s="301"/>
      <c r="C6" s="107">
        <f>IF('Encodage réponses Es'!C4="","",'Encodage réponses Es'!C4)</f>
        <v>2</v>
      </c>
      <c r="D6" s="108"/>
      <c r="E6" s="108"/>
      <c r="F6" s="188">
        <f aca="true" t="shared" si="4" ref="F6:F39">IF(OR(O6="",AE6="",AK6="",AO6="",AU6="",BN6="",BQ6="",BV6=""),"",O6+AE6+AK6+AO6+AU6+BN6+BQ6+BV6)</f>
      </c>
      <c r="G6" s="198">
        <f aca="true" t="shared" si="5" ref="G6:G39">IF(F6="","",F6/$F$4)</f>
      </c>
      <c r="H6" s="127"/>
      <c r="I6" s="128"/>
      <c r="J6" s="103"/>
      <c r="K6" s="17">
        <f>IF('Encodage réponses Es'!T4="","",'Encodage réponses Es'!T4)</f>
      </c>
      <c r="L6" s="18">
        <f>IF('Encodage réponses Es'!AA4="","",'Encodage réponses Es'!AA4)</f>
      </c>
      <c r="M6" s="18">
        <f>IF('Encodage réponses Es'!AB4="","",'Encodage réponses Es'!AB4)</f>
      </c>
      <c r="N6" s="93">
        <f>IF('Encodage réponses Es'!AE4="","",'Encodage réponses Es'!AE4)</f>
      </c>
      <c r="O6" s="339">
        <f t="shared" si="0"/>
      </c>
      <c r="P6" s="340"/>
      <c r="Q6" s="17">
        <f>IF('Encodage réponses Es'!M4="","",'Encodage réponses Es'!M4)</f>
      </c>
      <c r="R6" s="18">
        <f>IF('Encodage réponses Es'!N4="","",'Encodage réponses Es'!N4)</f>
      </c>
      <c r="S6" s="18">
        <f>IF('Encodage réponses Es'!P4="","",'Encodage réponses Es'!P4)</f>
      </c>
      <c r="T6" s="18">
        <f>IF('Encodage réponses Es'!AD4="","",'Encodage réponses Es'!AD4)</f>
      </c>
      <c r="U6" s="18">
        <f>IF('Encodage réponses Es'!AI4="","",'Encodage réponses Es'!AI4)</f>
      </c>
      <c r="V6" s="18">
        <f>IF('Encodage réponses Es'!AJ4="","",'Encodage réponses Es'!AJ4)</f>
      </c>
      <c r="W6" s="18">
        <f>IF('Encodage réponses Es'!AM4="","",'Encodage réponses Es'!AM4)</f>
      </c>
      <c r="X6" s="18">
        <f>IF('Encodage réponses Es'!AN4="","",'Encodage réponses Es'!AN4)</f>
      </c>
      <c r="Y6" s="18">
        <f>IF('Encodage réponses Es'!AO4="","",'Encodage réponses Es'!AO4)</f>
      </c>
      <c r="Z6" s="18">
        <f>IF('Encodage réponses Es'!AP4="","",'Encodage réponses Es'!AP4)</f>
      </c>
      <c r="AA6" s="18">
        <f>IF('Encodage réponses Es'!AU4="","",'Encodage réponses Es'!AU4)</f>
      </c>
      <c r="AB6" s="18">
        <f>IF('Encodage réponses Es'!AV4="","",'Encodage réponses Es'!AV4)</f>
      </c>
      <c r="AC6" s="18">
        <f>IF('Encodage réponses Es'!AW4="","",'Encodage réponses Es'!AW4)</f>
      </c>
      <c r="AD6" s="93">
        <f>IF('Encodage réponses Es'!AX4="","",'Encodage réponses Es'!AX4)</f>
      </c>
      <c r="AE6" s="339">
        <f aca="true" t="shared" si="6" ref="AE6:AE39">IF(OR(COUNTIF(Q6:AD6,"a")&gt;0,COUNTBLANK(Q6:AD6)&gt;0),"",COUNTIF(Q6:AD6,2)*2+COUNTIF(Q6:AD6,1))</f>
      </c>
      <c r="AF6" s="340"/>
      <c r="AG6" s="17">
        <f>IF('Encodage réponses Es'!F4="","",'Encodage réponses Es'!F4)</f>
      </c>
      <c r="AH6" s="18">
        <f>IF('Encodage réponses Es'!O4="","",'Encodage réponses Es'!O4)</f>
      </c>
      <c r="AI6" s="18">
        <f>IF('Encodage réponses Es'!Q4="","",'Encodage réponses Es'!Q4)</f>
      </c>
      <c r="AJ6" s="93">
        <f>IF('Encodage réponses Es'!R4="","",'Encodage réponses Es'!R4)</f>
      </c>
      <c r="AK6" s="339">
        <f aca="true" t="shared" si="7" ref="AK6:AK39">IF(OR(COUNTIF(AG6:AJ6,"a")&gt;0,COUNTBLANK(AG6:AJ6)&gt;0),"",COUNTIF(AG6:AJ6,1))</f>
      </c>
      <c r="AL6" s="340"/>
      <c r="AM6" s="19">
        <f>IF('Encodage réponses Es'!H4="","",'Encodage réponses Es'!H4)</f>
      </c>
      <c r="AN6" s="19">
        <f>IF('Encodage réponses Es'!Y4="","",'Encodage réponses Es'!Y4)</f>
      </c>
      <c r="AO6" s="341">
        <f aca="true" t="shared" si="8" ref="AO6:AO39">IF(OR(COUNTIF(AM6:AN6,"a")&gt;0,COUNTBLANK(AM6:AN6)&gt;0),"",COUNTIF(AM6:AN6,1))</f>
      </c>
      <c r="AP6" s="342"/>
      <c r="AQ6" s="19">
        <f>IF('Encodage réponses Es'!E4="","",'Encodage réponses Es'!E4)</f>
      </c>
      <c r="AR6" s="19">
        <f>IF('Encodage réponses Es'!S4="","",'Encodage réponses Es'!S4)</f>
      </c>
      <c r="AS6" s="19">
        <f>IF('Encodage réponses Es'!W4="","",'Encodage réponses Es'!W4)</f>
      </c>
      <c r="AT6" s="19">
        <f>IF('Encodage réponses Es'!AC4="","",'Encodage réponses Es'!AC4)</f>
      </c>
      <c r="AU6" s="341">
        <f aca="true" t="shared" si="9" ref="AU6:AU39">IF(OR(COUNTIF(AQ6:AT6,"a")&gt;0,COUNTBLANK(AQ6:AT6)&gt;0),"",COUNTIF(AQ6:AT6,2)*2+COUNTIF(AQ6:AT6,1))</f>
      </c>
      <c r="AV6" s="342"/>
      <c r="AW6" s="19">
        <f>IF('Encodage réponses Es'!G4="","",'Encodage réponses Es'!G4)</f>
      </c>
      <c r="AX6" s="19">
        <f>IF('Encodage réponses Es'!I4="","",'Encodage réponses Es'!I4)</f>
      </c>
      <c r="AY6" s="19">
        <f>IF('Encodage réponses Es'!J4="","",'Encodage réponses Es'!J4)</f>
      </c>
      <c r="AZ6" s="19">
        <f>IF('Encodage réponses Es'!V4="","",'Encodage réponses Es'!V4)</f>
      </c>
      <c r="BA6" s="19">
        <f>IF('Encodage réponses Es'!X4="","",'Encodage réponses Es'!X4)</f>
      </c>
      <c r="BB6" s="19">
        <f>IF('Encodage réponses Es'!AG4="","",'Encodage réponses Es'!AG4)</f>
      </c>
      <c r="BC6" s="19">
        <f>IF('Encodage réponses Es'!AH4="","",'Encodage réponses Es'!AH4)</f>
      </c>
      <c r="BD6" s="19">
        <f>IF('Encodage réponses Es'!AK4="","",'Encodage réponses Es'!AK4)</f>
      </c>
      <c r="BE6" s="19">
        <f>IF('Encodage réponses Es'!AL4="","",'Encodage réponses Es'!AL4)</f>
      </c>
      <c r="BF6" s="19">
        <f>IF('Encodage réponses Es'!AQ4="","",'Encodage réponses Es'!AQ4)</f>
      </c>
      <c r="BG6" s="19">
        <f>IF('Encodage réponses Es'!AR4="","",'Encodage réponses Es'!AR4)</f>
      </c>
      <c r="BH6" s="19">
        <f>IF('Encodage réponses Es'!AS4="","",'Encodage réponses Es'!AS4)</f>
      </c>
      <c r="BI6" s="19">
        <f>IF('Encodage réponses Es'!AT4="","",'Encodage réponses Es'!AT4)</f>
      </c>
      <c r="BJ6" s="19">
        <f>IF('Encodage réponses Es'!AY4="","",'Encodage réponses Es'!AY4)</f>
      </c>
      <c r="BK6" s="19">
        <f>IF('Encodage réponses Es'!AZ4="","",'Encodage réponses Es'!AZ4)</f>
      </c>
      <c r="BL6" s="19">
        <f>IF('Encodage réponses Es'!BA4="","",'Encodage réponses Es'!BA4)</f>
      </c>
      <c r="BM6" s="19">
        <f>IF('Encodage réponses Es'!BB4="","",'Encodage réponses Es'!BB4)</f>
      </c>
      <c r="BN6" s="341">
        <f t="shared" si="1"/>
      </c>
      <c r="BO6" s="342"/>
      <c r="BP6" s="255">
        <f>IF('Encodage réponses Es'!AF4="","",'Encodage réponses Es'!AF4)</f>
      </c>
      <c r="BQ6" s="341">
        <f t="shared" si="2"/>
      </c>
      <c r="BR6" s="342"/>
      <c r="BS6" s="17">
        <f>IF('Encodage réponses Es'!K4="","",'Encodage réponses Es'!K4)</f>
      </c>
      <c r="BT6" s="18">
        <f>IF('Encodage réponses Es'!L4="","",'Encodage réponses Es'!L4)</f>
      </c>
      <c r="BU6" s="93">
        <f>IF('Encodage réponses Es'!U4="","",'Encodage réponses Es'!U4)</f>
      </c>
      <c r="BV6" s="341">
        <f t="shared" si="3"/>
      </c>
      <c r="BW6" s="342"/>
    </row>
    <row r="7" spans="1:75" ht="11.25" customHeight="1">
      <c r="A7" s="300"/>
      <c r="B7" s="301"/>
      <c r="C7" s="107">
        <f>IF('Encodage réponses Es'!C5="","",'Encodage réponses Es'!C5)</f>
        <v>3</v>
      </c>
      <c r="D7" s="108"/>
      <c r="E7" s="108"/>
      <c r="F7" s="188">
        <f t="shared" si="4"/>
      </c>
      <c r="G7" s="198">
        <f t="shared" si="5"/>
      </c>
      <c r="H7" s="127"/>
      <c r="I7" s="128"/>
      <c r="J7" s="103"/>
      <c r="K7" s="17">
        <f>IF('Encodage réponses Es'!T5="","",'Encodage réponses Es'!T5)</f>
      </c>
      <c r="L7" s="18">
        <f>IF('Encodage réponses Es'!AA5="","",'Encodage réponses Es'!AA5)</f>
      </c>
      <c r="M7" s="18">
        <f>IF('Encodage réponses Es'!AB5="","",'Encodage réponses Es'!AB5)</f>
      </c>
      <c r="N7" s="93">
        <f>IF('Encodage réponses Es'!AE5="","",'Encodage réponses Es'!AE5)</f>
      </c>
      <c r="O7" s="339">
        <f t="shared" si="0"/>
      </c>
      <c r="P7" s="340"/>
      <c r="Q7" s="17">
        <f>IF('Encodage réponses Es'!M5="","",'Encodage réponses Es'!M5)</f>
      </c>
      <c r="R7" s="18">
        <f>IF('Encodage réponses Es'!N5="","",'Encodage réponses Es'!N5)</f>
      </c>
      <c r="S7" s="18">
        <f>IF('Encodage réponses Es'!P5="","",'Encodage réponses Es'!P5)</f>
      </c>
      <c r="T7" s="18">
        <f>IF('Encodage réponses Es'!AD5="","",'Encodage réponses Es'!AD5)</f>
      </c>
      <c r="U7" s="18">
        <f>IF('Encodage réponses Es'!AI5="","",'Encodage réponses Es'!AI5)</f>
      </c>
      <c r="V7" s="18">
        <f>IF('Encodage réponses Es'!AJ5="","",'Encodage réponses Es'!AJ5)</f>
      </c>
      <c r="W7" s="18">
        <f>IF('Encodage réponses Es'!AM5="","",'Encodage réponses Es'!AM5)</f>
      </c>
      <c r="X7" s="18">
        <f>IF('Encodage réponses Es'!AN5="","",'Encodage réponses Es'!AN5)</f>
      </c>
      <c r="Y7" s="18">
        <f>IF('Encodage réponses Es'!AO5="","",'Encodage réponses Es'!AO5)</f>
      </c>
      <c r="Z7" s="18">
        <f>IF('Encodage réponses Es'!AP5="","",'Encodage réponses Es'!AP5)</f>
      </c>
      <c r="AA7" s="18">
        <f>IF('Encodage réponses Es'!AU5="","",'Encodage réponses Es'!AU5)</f>
      </c>
      <c r="AB7" s="18">
        <f>IF('Encodage réponses Es'!AV5="","",'Encodage réponses Es'!AV5)</f>
      </c>
      <c r="AC7" s="18">
        <f>IF('Encodage réponses Es'!AW5="","",'Encodage réponses Es'!AW5)</f>
      </c>
      <c r="AD7" s="93">
        <f>IF('Encodage réponses Es'!AX5="","",'Encodage réponses Es'!AX5)</f>
      </c>
      <c r="AE7" s="339">
        <f t="shared" si="6"/>
      </c>
      <c r="AF7" s="340"/>
      <c r="AG7" s="17">
        <f>IF('Encodage réponses Es'!F5="","",'Encodage réponses Es'!F5)</f>
      </c>
      <c r="AH7" s="18">
        <f>IF('Encodage réponses Es'!O5="","",'Encodage réponses Es'!O5)</f>
      </c>
      <c r="AI7" s="18">
        <f>IF('Encodage réponses Es'!Q5="","",'Encodage réponses Es'!Q5)</f>
      </c>
      <c r="AJ7" s="93">
        <f>IF('Encodage réponses Es'!R5="","",'Encodage réponses Es'!R5)</f>
      </c>
      <c r="AK7" s="339">
        <f t="shared" si="7"/>
      </c>
      <c r="AL7" s="340"/>
      <c r="AM7" s="19">
        <f>IF('Encodage réponses Es'!H5="","",'Encodage réponses Es'!H5)</f>
      </c>
      <c r="AN7" s="19">
        <f>IF('Encodage réponses Es'!Y5="","",'Encodage réponses Es'!Y5)</f>
      </c>
      <c r="AO7" s="341">
        <f t="shared" si="8"/>
      </c>
      <c r="AP7" s="342"/>
      <c r="AQ7" s="19">
        <f>IF('Encodage réponses Es'!E5="","",'Encodage réponses Es'!E5)</f>
      </c>
      <c r="AR7" s="19">
        <f>IF('Encodage réponses Es'!S5="","",'Encodage réponses Es'!S5)</f>
      </c>
      <c r="AS7" s="19">
        <f>IF('Encodage réponses Es'!W5="","",'Encodage réponses Es'!W5)</f>
      </c>
      <c r="AT7" s="19">
        <f>IF('Encodage réponses Es'!AC5="","",'Encodage réponses Es'!AC5)</f>
      </c>
      <c r="AU7" s="341">
        <f t="shared" si="9"/>
      </c>
      <c r="AV7" s="342"/>
      <c r="AW7" s="19">
        <f>IF('Encodage réponses Es'!G5="","",'Encodage réponses Es'!G5)</f>
      </c>
      <c r="AX7" s="19">
        <f>IF('Encodage réponses Es'!I5="","",'Encodage réponses Es'!I5)</f>
      </c>
      <c r="AY7" s="19">
        <f>IF('Encodage réponses Es'!J5="","",'Encodage réponses Es'!J5)</f>
      </c>
      <c r="AZ7" s="19">
        <f>IF('Encodage réponses Es'!V5="","",'Encodage réponses Es'!V5)</f>
      </c>
      <c r="BA7" s="19">
        <f>IF('Encodage réponses Es'!X5="","",'Encodage réponses Es'!X5)</f>
      </c>
      <c r="BB7" s="19">
        <f>IF('Encodage réponses Es'!AG5="","",'Encodage réponses Es'!AG5)</f>
      </c>
      <c r="BC7" s="19">
        <f>IF('Encodage réponses Es'!AH5="","",'Encodage réponses Es'!AH5)</f>
      </c>
      <c r="BD7" s="19">
        <f>IF('Encodage réponses Es'!AK5="","",'Encodage réponses Es'!AK5)</f>
      </c>
      <c r="BE7" s="19">
        <f>IF('Encodage réponses Es'!AL5="","",'Encodage réponses Es'!AL5)</f>
      </c>
      <c r="BF7" s="19">
        <f>IF('Encodage réponses Es'!AQ5="","",'Encodage réponses Es'!AQ5)</f>
      </c>
      <c r="BG7" s="19">
        <f>IF('Encodage réponses Es'!AR5="","",'Encodage réponses Es'!AR5)</f>
      </c>
      <c r="BH7" s="19">
        <f>IF('Encodage réponses Es'!AS5="","",'Encodage réponses Es'!AS5)</f>
      </c>
      <c r="BI7" s="19">
        <f>IF('Encodage réponses Es'!AT5="","",'Encodage réponses Es'!AT5)</f>
      </c>
      <c r="BJ7" s="19">
        <f>IF('Encodage réponses Es'!AY5="","",'Encodage réponses Es'!AY5)</f>
      </c>
      <c r="BK7" s="19">
        <f>IF('Encodage réponses Es'!AZ5="","",'Encodage réponses Es'!AZ5)</f>
      </c>
      <c r="BL7" s="19">
        <f>IF('Encodage réponses Es'!BA5="","",'Encodage réponses Es'!BA5)</f>
      </c>
      <c r="BM7" s="19">
        <f>IF('Encodage réponses Es'!BB5="","",'Encodage réponses Es'!BB5)</f>
      </c>
      <c r="BN7" s="341">
        <f t="shared" si="1"/>
      </c>
      <c r="BO7" s="342"/>
      <c r="BP7" s="255">
        <f>IF('Encodage réponses Es'!AF5="","",'Encodage réponses Es'!AF5)</f>
      </c>
      <c r="BQ7" s="341">
        <f t="shared" si="2"/>
      </c>
      <c r="BR7" s="342"/>
      <c r="BS7" s="17">
        <f>IF('Encodage réponses Es'!K5="","",'Encodage réponses Es'!K5)</f>
      </c>
      <c r="BT7" s="18">
        <f>IF('Encodage réponses Es'!L5="","",'Encodage réponses Es'!L5)</f>
      </c>
      <c r="BU7" s="93">
        <f>IF('Encodage réponses Es'!U5="","",'Encodage réponses Es'!U5)</f>
      </c>
      <c r="BV7" s="341">
        <f t="shared" si="3"/>
      </c>
      <c r="BW7" s="342"/>
    </row>
    <row r="8" spans="1:75" ht="11.25" customHeight="1">
      <c r="A8" s="300"/>
      <c r="B8" s="301"/>
      <c r="C8" s="107">
        <f>IF('Encodage réponses Es'!C6="","",'Encodage réponses Es'!C6)</f>
        <v>4</v>
      </c>
      <c r="D8" s="108"/>
      <c r="E8" s="108"/>
      <c r="F8" s="188">
        <f t="shared" si="4"/>
      </c>
      <c r="G8" s="198">
        <f t="shared" si="5"/>
      </c>
      <c r="H8" s="127"/>
      <c r="I8" s="128"/>
      <c r="J8" s="103"/>
      <c r="K8" s="17">
        <f>IF('Encodage réponses Es'!T6="","",'Encodage réponses Es'!T6)</f>
      </c>
      <c r="L8" s="18">
        <f>IF('Encodage réponses Es'!AA6="","",'Encodage réponses Es'!AA6)</f>
      </c>
      <c r="M8" s="18">
        <f>IF('Encodage réponses Es'!AB6="","",'Encodage réponses Es'!AB6)</f>
      </c>
      <c r="N8" s="93">
        <f>IF('Encodage réponses Es'!AE6="","",'Encodage réponses Es'!AE6)</f>
      </c>
      <c r="O8" s="339">
        <f t="shared" si="0"/>
      </c>
      <c r="P8" s="340"/>
      <c r="Q8" s="17">
        <f>IF('Encodage réponses Es'!M6="","",'Encodage réponses Es'!M6)</f>
      </c>
      <c r="R8" s="18">
        <f>IF('Encodage réponses Es'!N6="","",'Encodage réponses Es'!N6)</f>
      </c>
      <c r="S8" s="18">
        <f>IF('Encodage réponses Es'!P6="","",'Encodage réponses Es'!P6)</f>
      </c>
      <c r="T8" s="18">
        <f>IF('Encodage réponses Es'!AD6="","",'Encodage réponses Es'!AD6)</f>
      </c>
      <c r="U8" s="18">
        <f>IF('Encodage réponses Es'!AI6="","",'Encodage réponses Es'!AI6)</f>
      </c>
      <c r="V8" s="18">
        <f>IF('Encodage réponses Es'!AJ6="","",'Encodage réponses Es'!AJ6)</f>
      </c>
      <c r="W8" s="18">
        <f>IF('Encodage réponses Es'!AM6="","",'Encodage réponses Es'!AM6)</f>
      </c>
      <c r="X8" s="18">
        <f>IF('Encodage réponses Es'!AN6="","",'Encodage réponses Es'!AN6)</f>
      </c>
      <c r="Y8" s="18">
        <f>IF('Encodage réponses Es'!AO6="","",'Encodage réponses Es'!AO6)</f>
      </c>
      <c r="Z8" s="18">
        <f>IF('Encodage réponses Es'!AP6="","",'Encodage réponses Es'!AP6)</f>
      </c>
      <c r="AA8" s="18">
        <f>IF('Encodage réponses Es'!AU6="","",'Encodage réponses Es'!AU6)</f>
      </c>
      <c r="AB8" s="18">
        <f>IF('Encodage réponses Es'!AV6="","",'Encodage réponses Es'!AV6)</f>
      </c>
      <c r="AC8" s="18">
        <f>IF('Encodage réponses Es'!AW6="","",'Encodage réponses Es'!AW6)</f>
      </c>
      <c r="AD8" s="93">
        <f>IF('Encodage réponses Es'!AX6="","",'Encodage réponses Es'!AX6)</f>
      </c>
      <c r="AE8" s="339">
        <f t="shared" si="6"/>
      </c>
      <c r="AF8" s="340"/>
      <c r="AG8" s="17">
        <f>IF('Encodage réponses Es'!F6="","",'Encodage réponses Es'!F6)</f>
      </c>
      <c r="AH8" s="18">
        <f>IF('Encodage réponses Es'!O6="","",'Encodage réponses Es'!O6)</f>
      </c>
      <c r="AI8" s="18">
        <f>IF('Encodage réponses Es'!Q6="","",'Encodage réponses Es'!Q6)</f>
      </c>
      <c r="AJ8" s="93">
        <f>IF('Encodage réponses Es'!R6="","",'Encodage réponses Es'!R6)</f>
      </c>
      <c r="AK8" s="339">
        <f t="shared" si="7"/>
      </c>
      <c r="AL8" s="340"/>
      <c r="AM8" s="19">
        <f>IF('Encodage réponses Es'!H6="","",'Encodage réponses Es'!H6)</f>
      </c>
      <c r="AN8" s="19">
        <f>IF('Encodage réponses Es'!Y6="","",'Encodage réponses Es'!Y6)</f>
      </c>
      <c r="AO8" s="341">
        <f t="shared" si="8"/>
      </c>
      <c r="AP8" s="342"/>
      <c r="AQ8" s="19">
        <f>IF('Encodage réponses Es'!E6="","",'Encodage réponses Es'!E6)</f>
      </c>
      <c r="AR8" s="19">
        <f>IF('Encodage réponses Es'!S6="","",'Encodage réponses Es'!S6)</f>
      </c>
      <c r="AS8" s="19">
        <f>IF('Encodage réponses Es'!W6="","",'Encodage réponses Es'!W6)</f>
      </c>
      <c r="AT8" s="19">
        <f>IF('Encodage réponses Es'!AC6="","",'Encodage réponses Es'!AC6)</f>
      </c>
      <c r="AU8" s="341">
        <f t="shared" si="9"/>
      </c>
      <c r="AV8" s="342"/>
      <c r="AW8" s="19">
        <f>IF('Encodage réponses Es'!G6="","",'Encodage réponses Es'!G6)</f>
      </c>
      <c r="AX8" s="19">
        <f>IF('Encodage réponses Es'!I6="","",'Encodage réponses Es'!I6)</f>
      </c>
      <c r="AY8" s="19">
        <f>IF('Encodage réponses Es'!J6="","",'Encodage réponses Es'!J6)</f>
      </c>
      <c r="AZ8" s="19">
        <f>IF('Encodage réponses Es'!V6="","",'Encodage réponses Es'!V6)</f>
      </c>
      <c r="BA8" s="19">
        <f>IF('Encodage réponses Es'!X6="","",'Encodage réponses Es'!X6)</f>
      </c>
      <c r="BB8" s="19">
        <f>IF('Encodage réponses Es'!AG6="","",'Encodage réponses Es'!AG6)</f>
      </c>
      <c r="BC8" s="19">
        <f>IF('Encodage réponses Es'!AH6="","",'Encodage réponses Es'!AH6)</f>
      </c>
      <c r="BD8" s="19">
        <f>IF('Encodage réponses Es'!AK6="","",'Encodage réponses Es'!AK6)</f>
      </c>
      <c r="BE8" s="19">
        <f>IF('Encodage réponses Es'!AL6="","",'Encodage réponses Es'!AL6)</f>
      </c>
      <c r="BF8" s="19">
        <f>IF('Encodage réponses Es'!AQ6="","",'Encodage réponses Es'!AQ6)</f>
      </c>
      <c r="BG8" s="19">
        <f>IF('Encodage réponses Es'!AR6="","",'Encodage réponses Es'!AR6)</f>
      </c>
      <c r="BH8" s="19">
        <f>IF('Encodage réponses Es'!AS6="","",'Encodage réponses Es'!AS6)</f>
      </c>
      <c r="BI8" s="19">
        <f>IF('Encodage réponses Es'!AT6="","",'Encodage réponses Es'!AT6)</f>
      </c>
      <c r="BJ8" s="19">
        <f>IF('Encodage réponses Es'!AY6="","",'Encodage réponses Es'!AY6)</f>
      </c>
      <c r="BK8" s="19">
        <f>IF('Encodage réponses Es'!AZ6="","",'Encodage réponses Es'!AZ6)</f>
      </c>
      <c r="BL8" s="19">
        <f>IF('Encodage réponses Es'!BA6="","",'Encodage réponses Es'!BA6)</f>
      </c>
      <c r="BM8" s="19">
        <f>IF('Encodage réponses Es'!BB6="","",'Encodage réponses Es'!BB6)</f>
      </c>
      <c r="BN8" s="341">
        <f t="shared" si="1"/>
      </c>
      <c r="BO8" s="342"/>
      <c r="BP8" s="255">
        <f>IF('Encodage réponses Es'!AF6="","",'Encodage réponses Es'!AF6)</f>
      </c>
      <c r="BQ8" s="341">
        <f t="shared" si="2"/>
      </c>
      <c r="BR8" s="342"/>
      <c r="BS8" s="17">
        <f>IF('Encodage réponses Es'!K6="","",'Encodage réponses Es'!K6)</f>
      </c>
      <c r="BT8" s="18">
        <f>IF('Encodage réponses Es'!L6="","",'Encodage réponses Es'!L6)</f>
      </c>
      <c r="BU8" s="93">
        <f>IF('Encodage réponses Es'!U6="","",'Encodage réponses Es'!U6)</f>
      </c>
      <c r="BV8" s="341">
        <f t="shared" si="3"/>
      </c>
      <c r="BW8" s="342"/>
    </row>
    <row r="9" spans="1:75" ht="11.25" customHeight="1">
      <c r="A9" s="300"/>
      <c r="B9" s="301"/>
      <c r="C9" s="107">
        <f>IF('Encodage réponses Es'!C7="","",'Encodage réponses Es'!C7)</f>
        <v>5</v>
      </c>
      <c r="D9" s="108"/>
      <c r="E9" s="108"/>
      <c r="F9" s="188">
        <f t="shared" si="4"/>
      </c>
      <c r="G9" s="198">
        <f t="shared" si="5"/>
      </c>
      <c r="H9" s="127"/>
      <c r="I9" s="128"/>
      <c r="J9" s="103"/>
      <c r="K9" s="17">
        <f>IF('Encodage réponses Es'!T7="","",'Encodage réponses Es'!T7)</f>
      </c>
      <c r="L9" s="18">
        <f>IF('Encodage réponses Es'!AA7="","",'Encodage réponses Es'!AA7)</f>
      </c>
      <c r="M9" s="18">
        <f>IF('Encodage réponses Es'!AB7="","",'Encodage réponses Es'!AB7)</f>
      </c>
      <c r="N9" s="93">
        <f>IF('Encodage réponses Es'!AE7="","",'Encodage réponses Es'!AE7)</f>
      </c>
      <c r="O9" s="339">
        <f t="shared" si="0"/>
      </c>
      <c r="P9" s="340"/>
      <c r="Q9" s="17">
        <f>IF('Encodage réponses Es'!M7="","",'Encodage réponses Es'!M7)</f>
      </c>
      <c r="R9" s="18">
        <f>IF('Encodage réponses Es'!N7="","",'Encodage réponses Es'!N7)</f>
      </c>
      <c r="S9" s="18">
        <f>IF('Encodage réponses Es'!P7="","",'Encodage réponses Es'!P7)</f>
      </c>
      <c r="T9" s="18">
        <f>IF('Encodage réponses Es'!AD7="","",'Encodage réponses Es'!AD7)</f>
      </c>
      <c r="U9" s="18">
        <f>IF('Encodage réponses Es'!AI7="","",'Encodage réponses Es'!AI7)</f>
      </c>
      <c r="V9" s="18">
        <f>IF('Encodage réponses Es'!AJ7="","",'Encodage réponses Es'!AJ7)</f>
      </c>
      <c r="W9" s="18">
        <f>IF('Encodage réponses Es'!AM7="","",'Encodage réponses Es'!AM7)</f>
      </c>
      <c r="X9" s="18">
        <f>IF('Encodage réponses Es'!AN7="","",'Encodage réponses Es'!AN7)</f>
      </c>
      <c r="Y9" s="18">
        <f>IF('Encodage réponses Es'!AO7="","",'Encodage réponses Es'!AO7)</f>
      </c>
      <c r="Z9" s="18">
        <f>IF('Encodage réponses Es'!AP7="","",'Encodage réponses Es'!AP7)</f>
      </c>
      <c r="AA9" s="18">
        <f>IF('Encodage réponses Es'!AU7="","",'Encodage réponses Es'!AU7)</f>
      </c>
      <c r="AB9" s="18">
        <f>IF('Encodage réponses Es'!AV7="","",'Encodage réponses Es'!AV7)</f>
      </c>
      <c r="AC9" s="18">
        <f>IF('Encodage réponses Es'!AW7="","",'Encodage réponses Es'!AW7)</f>
      </c>
      <c r="AD9" s="93">
        <f>IF('Encodage réponses Es'!AX7="","",'Encodage réponses Es'!AX7)</f>
      </c>
      <c r="AE9" s="339">
        <f t="shared" si="6"/>
      </c>
      <c r="AF9" s="340"/>
      <c r="AG9" s="17">
        <f>IF('Encodage réponses Es'!F7="","",'Encodage réponses Es'!F7)</f>
      </c>
      <c r="AH9" s="18">
        <f>IF('Encodage réponses Es'!O7="","",'Encodage réponses Es'!O7)</f>
      </c>
      <c r="AI9" s="18">
        <f>IF('Encodage réponses Es'!Q7="","",'Encodage réponses Es'!Q7)</f>
      </c>
      <c r="AJ9" s="93">
        <f>IF('Encodage réponses Es'!R7="","",'Encodage réponses Es'!R7)</f>
      </c>
      <c r="AK9" s="339">
        <f t="shared" si="7"/>
      </c>
      <c r="AL9" s="340"/>
      <c r="AM9" s="19">
        <f>IF('Encodage réponses Es'!H7="","",'Encodage réponses Es'!H7)</f>
      </c>
      <c r="AN9" s="19">
        <f>IF('Encodage réponses Es'!Y7="","",'Encodage réponses Es'!Y7)</f>
      </c>
      <c r="AO9" s="341">
        <f t="shared" si="8"/>
      </c>
      <c r="AP9" s="342"/>
      <c r="AQ9" s="19">
        <f>IF('Encodage réponses Es'!E7="","",'Encodage réponses Es'!E7)</f>
      </c>
      <c r="AR9" s="19">
        <f>IF('Encodage réponses Es'!S7="","",'Encodage réponses Es'!S7)</f>
      </c>
      <c r="AS9" s="19">
        <f>IF('Encodage réponses Es'!W7="","",'Encodage réponses Es'!W7)</f>
      </c>
      <c r="AT9" s="19">
        <f>IF('Encodage réponses Es'!AC7="","",'Encodage réponses Es'!AC7)</f>
      </c>
      <c r="AU9" s="341">
        <f t="shared" si="9"/>
      </c>
      <c r="AV9" s="342"/>
      <c r="AW9" s="19">
        <f>IF('Encodage réponses Es'!G7="","",'Encodage réponses Es'!G7)</f>
      </c>
      <c r="AX9" s="19">
        <f>IF('Encodage réponses Es'!I7="","",'Encodage réponses Es'!I7)</f>
      </c>
      <c r="AY9" s="19">
        <f>IF('Encodage réponses Es'!J7="","",'Encodage réponses Es'!J7)</f>
      </c>
      <c r="AZ9" s="19">
        <f>IF('Encodage réponses Es'!V7="","",'Encodage réponses Es'!V7)</f>
      </c>
      <c r="BA9" s="19">
        <f>IF('Encodage réponses Es'!X7="","",'Encodage réponses Es'!X7)</f>
      </c>
      <c r="BB9" s="19">
        <f>IF('Encodage réponses Es'!AG7="","",'Encodage réponses Es'!AG7)</f>
      </c>
      <c r="BC9" s="19">
        <f>IF('Encodage réponses Es'!AH7="","",'Encodage réponses Es'!AH7)</f>
      </c>
      <c r="BD9" s="19">
        <f>IF('Encodage réponses Es'!AK7="","",'Encodage réponses Es'!AK7)</f>
      </c>
      <c r="BE9" s="19">
        <f>IF('Encodage réponses Es'!AL7="","",'Encodage réponses Es'!AL7)</f>
      </c>
      <c r="BF9" s="19">
        <f>IF('Encodage réponses Es'!AQ7="","",'Encodage réponses Es'!AQ7)</f>
      </c>
      <c r="BG9" s="19">
        <f>IF('Encodage réponses Es'!AR7="","",'Encodage réponses Es'!AR7)</f>
      </c>
      <c r="BH9" s="19">
        <f>IF('Encodage réponses Es'!AS7="","",'Encodage réponses Es'!AS7)</f>
      </c>
      <c r="BI9" s="19">
        <f>IF('Encodage réponses Es'!AT7="","",'Encodage réponses Es'!AT7)</f>
      </c>
      <c r="BJ9" s="19">
        <f>IF('Encodage réponses Es'!AY7="","",'Encodage réponses Es'!AY7)</f>
      </c>
      <c r="BK9" s="19">
        <f>IF('Encodage réponses Es'!AZ7="","",'Encodage réponses Es'!AZ7)</f>
      </c>
      <c r="BL9" s="19">
        <f>IF('Encodage réponses Es'!BA7="","",'Encodage réponses Es'!BA7)</f>
      </c>
      <c r="BM9" s="19">
        <f>IF('Encodage réponses Es'!BB7="","",'Encodage réponses Es'!BB7)</f>
      </c>
      <c r="BN9" s="341">
        <f t="shared" si="1"/>
      </c>
      <c r="BO9" s="342"/>
      <c r="BP9" s="255">
        <f>IF('Encodage réponses Es'!AF7="","",'Encodage réponses Es'!AF7)</f>
      </c>
      <c r="BQ9" s="341">
        <f t="shared" si="2"/>
      </c>
      <c r="BR9" s="342"/>
      <c r="BS9" s="17">
        <f>IF('Encodage réponses Es'!K7="","",'Encodage réponses Es'!K7)</f>
      </c>
      <c r="BT9" s="18">
        <f>IF('Encodage réponses Es'!L7="","",'Encodage réponses Es'!L7)</f>
      </c>
      <c r="BU9" s="93">
        <f>IF('Encodage réponses Es'!U7="","",'Encodage réponses Es'!U7)</f>
      </c>
      <c r="BV9" s="341">
        <f t="shared" si="3"/>
      </c>
      <c r="BW9" s="342"/>
    </row>
    <row r="10" spans="1:75" ht="11.25" customHeight="1">
      <c r="A10" s="300"/>
      <c r="B10" s="301"/>
      <c r="C10" s="107">
        <f>IF('Encodage réponses Es'!C8="","",'Encodage réponses Es'!C8)</f>
        <v>6</v>
      </c>
      <c r="D10" s="108"/>
      <c r="E10" s="108"/>
      <c r="F10" s="188">
        <f t="shared" si="4"/>
      </c>
      <c r="G10" s="198">
        <f t="shared" si="5"/>
      </c>
      <c r="H10" s="127"/>
      <c r="I10" s="128"/>
      <c r="J10" s="103"/>
      <c r="K10" s="17">
        <f>IF('Encodage réponses Es'!T8="","",'Encodage réponses Es'!T8)</f>
      </c>
      <c r="L10" s="18">
        <f>IF('Encodage réponses Es'!AA8="","",'Encodage réponses Es'!AA8)</f>
      </c>
      <c r="M10" s="18">
        <f>IF('Encodage réponses Es'!AB8="","",'Encodage réponses Es'!AB8)</f>
      </c>
      <c r="N10" s="93">
        <f>IF('Encodage réponses Es'!AE8="","",'Encodage réponses Es'!AE8)</f>
      </c>
      <c r="O10" s="339">
        <f t="shared" si="0"/>
      </c>
      <c r="P10" s="340"/>
      <c r="Q10" s="17">
        <f>IF('Encodage réponses Es'!M8="","",'Encodage réponses Es'!M8)</f>
      </c>
      <c r="R10" s="18">
        <f>IF('Encodage réponses Es'!N8="","",'Encodage réponses Es'!N8)</f>
      </c>
      <c r="S10" s="18">
        <f>IF('Encodage réponses Es'!P8="","",'Encodage réponses Es'!P8)</f>
      </c>
      <c r="T10" s="18">
        <f>IF('Encodage réponses Es'!AD8="","",'Encodage réponses Es'!AD8)</f>
      </c>
      <c r="U10" s="18">
        <f>IF('Encodage réponses Es'!AI8="","",'Encodage réponses Es'!AI8)</f>
      </c>
      <c r="V10" s="18">
        <f>IF('Encodage réponses Es'!AJ8="","",'Encodage réponses Es'!AJ8)</f>
      </c>
      <c r="W10" s="18">
        <f>IF('Encodage réponses Es'!AM8="","",'Encodage réponses Es'!AM8)</f>
      </c>
      <c r="X10" s="18">
        <f>IF('Encodage réponses Es'!AN8="","",'Encodage réponses Es'!AN8)</f>
      </c>
      <c r="Y10" s="18">
        <f>IF('Encodage réponses Es'!AO8="","",'Encodage réponses Es'!AO8)</f>
      </c>
      <c r="Z10" s="18">
        <f>IF('Encodage réponses Es'!AP8="","",'Encodage réponses Es'!AP8)</f>
      </c>
      <c r="AA10" s="18">
        <f>IF('Encodage réponses Es'!AU8="","",'Encodage réponses Es'!AU8)</f>
      </c>
      <c r="AB10" s="18">
        <f>IF('Encodage réponses Es'!AV8="","",'Encodage réponses Es'!AV8)</f>
      </c>
      <c r="AC10" s="18">
        <f>IF('Encodage réponses Es'!AW8="","",'Encodage réponses Es'!AW8)</f>
      </c>
      <c r="AD10" s="93">
        <f>IF('Encodage réponses Es'!AX8="","",'Encodage réponses Es'!AX8)</f>
      </c>
      <c r="AE10" s="339">
        <f t="shared" si="6"/>
      </c>
      <c r="AF10" s="340"/>
      <c r="AG10" s="17">
        <f>IF('Encodage réponses Es'!F8="","",'Encodage réponses Es'!F8)</f>
      </c>
      <c r="AH10" s="18">
        <f>IF('Encodage réponses Es'!O8="","",'Encodage réponses Es'!O8)</f>
      </c>
      <c r="AI10" s="18">
        <f>IF('Encodage réponses Es'!Q8="","",'Encodage réponses Es'!Q8)</f>
      </c>
      <c r="AJ10" s="93">
        <f>IF('Encodage réponses Es'!R8="","",'Encodage réponses Es'!R8)</f>
      </c>
      <c r="AK10" s="339">
        <f t="shared" si="7"/>
      </c>
      <c r="AL10" s="340"/>
      <c r="AM10" s="19">
        <f>IF('Encodage réponses Es'!H8="","",'Encodage réponses Es'!H8)</f>
      </c>
      <c r="AN10" s="19">
        <f>IF('Encodage réponses Es'!Y8="","",'Encodage réponses Es'!Y8)</f>
      </c>
      <c r="AO10" s="341">
        <f t="shared" si="8"/>
      </c>
      <c r="AP10" s="342"/>
      <c r="AQ10" s="19">
        <f>IF('Encodage réponses Es'!E8="","",'Encodage réponses Es'!E8)</f>
      </c>
      <c r="AR10" s="19">
        <f>IF('Encodage réponses Es'!S8="","",'Encodage réponses Es'!S8)</f>
      </c>
      <c r="AS10" s="19">
        <f>IF('Encodage réponses Es'!W8="","",'Encodage réponses Es'!W8)</f>
      </c>
      <c r="AT10" s="19">
        <f>IF('Encodage réponses Es'!AC8="","",'Encodage réponses Es'!AC8)</f>
      </c>
      <c r="AU10" s="341">
        <f t="shared" si="9"/>
      </c>
      <c r="AV10" s="342"/>
      <c r="AW10" s="19">
        <f>IF('Encodage réponses Es'!G8="","",'Encodage réponses Es'!G8)</f>
      </c>
      <c r="AX10" s="19">
        <f>IF('Encodage réponses Es'!I8="","",'Encodage réponses Es'!I8)</f>
      </c>
      <c r="AY10" s="19">
        <f>IF('Encodage réponses Es'!J8="","",'Encodage réponses Es'!J8)</f>
      </c>
      <c r="AZ10" s="19">
        <f>IF('Encodage réponses Es'!V8="","",'Encodage réponses Es'!V8)</f>
      </c>
      <c r="BA10" s="19">
        <f>IF('Encodage réponses Es'!X8="","",'Encodage réponses Es'!X8)</f>
      </c>
      <c r="BB10" s="19">
        <f>IF('Encodage réponses Es'!AG8="","",'Encodage réponses Es'!AG8)</f>
      </c>
      <c r="BC10" s="19">
        <f>IF('Encodage réponses Es'!AH8="","",'Encodage réponses Es'!AH8)</f>
      </c>
      <c r="BD10" s="19">
        <f>IF('Encodage réponses Es'!AK8="","",'Encodage réponses Es'!AK8)</f>
      </c>
      <c r="BE10" s="19">
        <f>IF('Encodage réponses Es'!AL8="","",'Encodage réponses Es'!AL8)</f>
      </c>
      <c r="BF10" s="19">
        <f>IF('Encodage réponses Es'!AQ8="","",'Encodage réponses Es'!AQ8)</f>
      </c>
      <c r="BG10" s="19">
        <f>IF('Encodage réponses Es'!AR8="","",'Encodage réponses Es'!AR8)</f>
      </c>
      <c r="BH10" s="19">
        <f>IF('Encodage réponses Es'!AS8="","",'Encodage réponses Es'!AS8)</f>
      </c>
      <c r="BI10" s="19">
        <f>IF('Encodage réponses Es'!AT8="","",'Encodage réponses Es'!AT8)</f>
      </c>
      <c r="BJ10" s="19">
        <f>IF('Encodage réponses Es'!AY8="","",'Encodage réponses Es'!AY8)</f>
      </c>
      <c r="BK10" s="19">
        <f>IF('Encodage réponses Es'!AZ8="","",'Encodage réponses Es'!AZ8)</f>
      </c>
      <c r="BL10" s="19">
        <f>IF('Encodage réponses Es'!BA8="","",'Encodage réponses Es'!BA8)</f>
      </c>
      <c r="BM10" s="19">
        <f>IF('Encodage réponses Es'!BB8="","",'Encodage réponses Es'!BB8)</f>
      </c>
      <c r="BN10" s="341">
        <f t="shared" si="1"/>
      </c>
      <c r="BO10" s="342"/>
      <c r="BP10" s="255">
        <f>IF('Encodage réponses Es'!AF8="","",'Encodage réponses Es'!AF8)</f>
      </c>
      <c r="BQ10" s="341">
        <f t="shared" si="2"/>
      </c>
      <c r="BR10" s="342"/>
      <c r="BS10" s="17">
        <f>IF('Encodage réponses Es'!K8="","",'Encodage réponses Es'!K8)</f>
      </c>
      <c r="BT10" s="18">
        <f>IF('Encodage réponses Es'!L8="","",'Encodage réponses Es'!L8)</f>
      </c>
      <c r="BU10" s="93">
        <f>IF('Encodage réponses Es'!U8="","",'Encodage réponses Es'!U8)</f>
      </c>
      <c r="BV10" s="341">
        <f t="shared" si="3"/>
      </c>
      <c r="BW10" s="342"/>
    </row>
    <row r="11" spans="1:75" ht="11.25" customHeight="1">
      <c r="A11" s="300"/>
      <c r="B11" s="301"/>
      <c r="C11" s="107">
        <f>IF('Encodage réponses Es'!C9="","",'Encodage réponses Es'!C9)</f>
        <v>7</v>
      </c>
      <c r="D11" s="108"/>
      <c r="E11" s="108"/>
      <c r="F11" s="188">
        <f t="shared" si="4"/>
      </c>
      <c r="G11" s="198">
        <f t="shared" si="5"/>
      </c>
      <c r="H11" s="127"/>
      <c r="I11" s="128"/>
      <c r="J11" s="103"/>
      <c r="K11" s="17">
        <f>IF('Encodage réponses Es'!T9="","",'Encodage réponses Es'!T9)</f>
      </c>
      <c r="L11" s="18">
        <f>IF('Encodage réponses Es'!AA9="","",'Encodage réponses Es'!AA9)</f>
      </c>
      <c r="M11" s="18">
        <f>IF('Encodage réponses Es'!AB9="","",'Encodage réponses Es'!AB9)</f>
      </c>
      <c r="N11" s="93">
        <f>IF('Encodage réponses Es'!AE9="","",'Encodage réponses Es'!AE9)</f>
      </c>
      <c r="O11" s="339">
        <f t="shared" si="0"/>
      </c>
      <c r="P11" s="340"/>
      <c r="Q11" s="17">
        <f>IF('Encodage réponses Es'!M9="","",'Encodage réponses Es'!M9)</f>
      </c>
      <c r="R11" s="18">
        <f>IF('Encodage réponses Es'!N9="","",'Encodage réponses Es'!N9)</f>
      </c>
      <c r="S11" s="18">
        <f>IF('Encodage réponses Es'!P9="","",'Encodage réponses Es'!P9)</f>
      </c>
      <c r="T11" s="18">
        <f>IF('Encodage réponses Es'!AD9="","",'Encodage réponses Es'!AD9)</f>
      </c>
      <c r="U11" s="18">
        <f>IF('Encodage réponses Es'!AI9="","",'Encodage réponses Es'!AI9)</f>
      </c>
      <c r="V11" s="18">
        <f>IF('Encodage réponses Es'!AJ9="","",'Encodage réponses Es'!AJ9)</f>
      </c>
      <c r="W11" s="18">
        <f>IF('Encodage réponses Es'!AM9="","",'Encodage réponses Es'!AM9)</f>
      </c>
      <c r="X11" s="18">
        <f>IF('Encodage réponses Es'!AN9="","",'Encodage réponses Es'!AN9)</f>
      </c>
      <c r="Y11" s="18">
        <f>IF('Encodage réponses Es'!AO9="","",'Encodage réponses Es'!AO9)</f>
      </c>
      <c r="Z11" s="18">
        <f>IF('Encodage réponses Es'!AP9="","",'Encodage réponses Es'!AP9)</f>
      </c>
      <c r="AA11" s="18">
        <f>IF('Encodage réponses Es'!AU9="","",'Encodage réponses Es'!AU9)</f>
      </c>
      <c r="AB11" s="18">
        <f>IF('Encodage réponses Es'!AV9="","",'Encodage réponses Es'!AV9)</f>
      </c>
      <c r="AC11" s="18">
        <f>IF('Encodage réponses Es'!AW9="","",'Encodage réponses Es'!AW9)</f>
      </c>
      <c r="AD11" s="93">
        <f>IF('Encodage réponses Es'!AX9="","",'Encodage réponses Es'!AX9)</f>
      </c>
      <c r="AE11" s="339">
        <f t="shared" si="6"/>
      </c>
      <c r="AF11" s="340"/>
      <c r="AG11" s="17">
        <f>IF('Encodage réponses Es'!F9="","",'Encodage réponses Es'!F9)</f>
      </c>
      <c r="AH11" s="18">
        <f>IF('Encodage réponses Es'!O9="","",'Encodage réponses Es'!O9)</f>
      </c>
      <c r="AI11" s="18">
        <f>IF('Encodage réponses Es'!Q9="","",'Encodage réponses Es'!Q9)</f>
      </c>
      <c r="AJ11" s="93">
        <f>IF('Encodage réponses Es'!R9="","",'Encodage réponses Es'!R9)</f>
      </c>
      <c r="AK11" s="339">
        <f t="shared" si="7"/>
      </c>
      <c r="AL11" s="340"/>
      <c r="AM11" s="19">
        <f>IF('Encodage réponses Es'!H9="","",'Encodage réponses Es'!H9)</f>
      </c>
      <c r="AN11" s="19">
        <f>IF('Encodage réponses Es'!Y9="","",'Encodage réponses Es'!Y9)</f>
      </c>
      <c r="AO11" s="341">
        <f t="shared" si="8"/>
      </c>
      <c r="AP11" s="342"/>
      <c r="AQ11" s="19">
        <f>IF('Encodage réponses Es'!E9="","",'Encodage réponses Es'!E9)</f>
      </c>
      <c r="AR11" s="19">
        <f>IF('Encodage réponses Es'!S9="","",'Encodage réponses Es'!S9)</f>
      </c>
      <c r="AS11" s="19">
        <f>IF('Encodage réponses Es'!W9="","",'Encodage réponses Es'!W9)</f>
      </c>
      <c r="AT11" s="19">
        <f>IF('Encodage réponses Es'!AC9="","",'Encodage réponses Es'!AC9)</f>
      </c>
      <c r="AU11" s="341">
        <f t="shared" si="9"/>
      </c>
      <c r="AV11" s="342"/>
      <c r="AW11" s="19">
        <f>IF('Encodage réponses Es'!G9="","",'Encodage réponses Es'!G9)</f>
      </c>
      <c r="AX11" s="19">
        <f>IF('Encodage réponses Es'!I9="","",'Encodage réponses Es'!I9)</f>
      </c>
      <c r="AY11" s="19">
        <f>IF('Encodage réponses Es'!J9="","",'Encodage réponses Es'!J9)</f>
      </c>
      <c r="AZ11" s="19">
        <f>IF('Encodage réponses Es'!V9="","",'Encodage réponses Es'!V9)</f>
      </c>
      <c r="BA11" s="19">
        <f>IF('Encodage réponses Es'!X9="","",'Encodage réponses Es'!X9)</f>
      </c>
      <c r="BB11" s="19">
        <f>IF('Encodage réponses Es'!AG9="","",'Encodage réponses Es'!AG9)</f>
      </c>
      <c r="BC11" s="19">
        <f>IF('Encodage réponses Es'!AH9="","",'Encodage réponses Es'!AH9)</f>
      </c>
      <c r="BD11" s="19">
        <f>IF('Encodage réponses Es'!AK9="","",'Encodage réponses Es'!AK9)</f>
      </c>
      <c r="BE11" s="19">
        <f>IF('Encodage réponses Es'!AL9="","",'Encodage réponses Es'!AL9)</f>
      </c>
      <c r="BF11" s="19">
        <f>IF('Encodage réponses Es'!AQ9="","",'Encodage réponses Es'!AQ9)</f>
      </c>
      <c r="BG11" s="19">
        <f>IF('Encodage réponses Es'!AR9="","",'Encodage réponses Es'!AR9)</f>
      </c>
      <c r="BH11" s="19">
        <f>IF('Encodage réponses Es'!AS9="","",'Encodage réponses Es'!AS9)</f>
      </c>
      <c r="BI11" s="19">
        <f>IF('Encodage réponses Es'!AT9="","",'Encodage réponses Es'!AT9)</f>
      </c>
      <c r="BJ11" s="19">
        <f>IF('Encodage réponses Es'!AY9="","",'Encodage réponses Es'!AY9)</f>
      </c>
      <c r="BK11" s="19">
        <f>IF('Encodage réponses Es'!AZ9="","",'Encodage réponses Es'!AZ9)</f>
      </c>
      <c r="BL11" s="19">
        <f>IF('Encodage réponses Es'!BA9="","",'Encodage réponses Es'!BA9)</f>
      </c>
      <c r="BM11" s="19">
        <f>IF('Encodage réponses Es'!BB9="","",'Encodage réponses Es'!BB9)</f>
      </c>
      <c r="BN11" s="341">
        <f t="shared" si="1"/>
      </c>
      <c r="BO11" s="342"/>
      <c r="BP11" s="255">
        <f>IF('Encodage réponses Es'!AF9="","",'Encodage réponses Es'!AF9)</f>
      </c>
      <c r="BQ11" s="341">
        <f t="shared" si="2"/>
      </c>
      <c r="BR11" s="342"/>
      <c r="BS11" s="17">
        <f>IF('Encodage réponses Es'!K9="","",'Encodage réponses Es'!K9)</f>
      </c>
      <c r="BT11" s="18">
        <f>IF('Encodage réponses Es'!L9="","",'Encodage réponses Es'!L9)</f>
      </c>
      <c r="BU11" s="93">
        <f>IF('Encodage réponses Es'!U9="","",'Encodage réponses Es'!U9)</f>
      </c>
      <c r="BV11" s="341">
        <f t="shared" si="3"/>
      </c>
      <c r="BW11" s="342"/>
    </row>
    <row r="12" spans="1:75" ht="11.25" customHeight="1">
      <c r="A12" s="300"/>
      <c r="B12" s="301"/>
      <c r="C12" s="107">
        <f>IF('Encodage réponses Es'!C10="","",'Encodage réponses Es'!C10)</f>
        <v>8</v>
      </c>
      <c r="D12" s="108"/>
      <c r="E12" s="108"/>
      <c r="F12" s="188">
        <f t="shared" si="4"/>
      </c>
      <c r="G12" s="198">
        <f t="shared" si="5"/>
      </c>
      <c r="H12" s="127"/>
      <c r="I12" s="128"/>
      <c r="J12" s="103"/>
      <c r="K12" s="17">
        <f>IF('Encodage réponses Es'!T10="","",'Encodage réponses Es'!T10)</f>
      </c>
      <c r="L12" s="18">
        <f>IF('Encodage réponses Es'!AA10="","",'Encodage réponses Es'!AA10)</f>
      </c>
      <c r="M12" s="18">
        <f>IF('Encodage réponses Es'!AB10="","",'Encodage réponses Es'!AB10)</f>
      </c>
      <c r="N12" s="93">
        <f>IF('Encodage réponses Es'!AE10="","",'Encodage réponses Es'!AE10)</f>
      </c>
      <c r="O12" s="339">
        <f t="shared" si="0"/>
      </c>
      <c r="P12" s="340"/>
      <c r="Q12" s="17">
        <f>IF('Encodage réponses Es'!M10="","",'Encodage réponses Es'!M10)</f>
      </c>
      <c r="R12" s="18">
        <f>IF('Encodage réponses Es'!N10="","",'Encodage réponses Es'!N10)</f>
      </c>
      <c r="S12" s="18">
        <f>IF('Encodage réponses Es'!P10="","",'Encodage réponses Es'!P10)</f>
      </c>
      <c r="T12" s="18">
        <f>IF('Encodage réponses Es'!AD10="","",'Encodage réponses Es'!AD10)</f>
      </c>
      <c r="U12" s="18">
        <f>IF('Encodage réponses Es'!AI10="","",'Encodage réponses Es'!AI10)</f>
      </c>
      <c r="V12" s="18">
        <f>IF('Encodage réponses Es'!AJ10="","",'Encodage réponses Es'!AJ10)</f>
      </c>
      <c r="W12" s="18">
        <f>IF('Encodage réponses Es'!AM10="","",'Encodage réponses Es'!AM10)</f>
      </c>
      <c r="X12" s="18">
        <f>IF('Encodage réponses Es'!AN10="","",'Encodage réponses Es'!AN10)</f>
      </c>
      <c r="Y12" s="18">
        <f>IF('Encodage réponses Es'!AO10="","",'Encodage réponses Es'!AO10)</f>
      </c>
      <c r="Z12" s="18">
        <f>IF('Encodage réponses Es'!AP10="","",'Encodage réponses Es'!AP10)</f>
      </c>
      <c r="AA12" s="18">
        <f>IF('Encodage réponses Es'!AU10="","",'Encodage réponses Es'!AU10)</f>
      </c>
      <c r="AB12" s="18">
        <f>IF('Encodage réponses Es'!AV10="","",'Encodage réponses Es'!AV10)</f>
      </c>
      <c r="AC12" s="18">
        <f>IF('Encodage réponses Es'!AW10="","",'Encodage réponses Es'!AW10)</f>
      </c>
      <c r="AD12" s="93">
        <f>IF('Encodage réponses Es'!AX10="","",'Encodage réponses Es'!AX10)</f>
      </c>
      <c r="AE12" s="339">
        <f t="shared" si="6"/>
      </c>
      <c r="AF12" s="340"/>
      <c r="AG12" s="17">
        <f>IF('Encodage réponses Es'!F10="","",'Encodage réponses Es'!F10)</f>
      </c>
      <c r="AH12" s="18">
        <f>IF('Encodage réponses Es'!O10="","",'Encodage réponses Es'!O10)</f>
      </c>
      <c r="AI12" s="18">
        <f>IF('Encodage réponses Es'!Q10="","",'Encodage réponses Es'!Q10)</f>
      </c>
      <c r="AJ12" s="93">
        <f>IF('Encodage réponses Es'!R10="","",'Encodage réponses Es'!R10)</f>
      </c>
      <c r="AK12" s="339">
        <f t="shared" si="7"/>
      </c>
      <c r="AL12" s="340"/>
      <c r="AM12" s="19">
        <f>IF('Encodage réponses Es'!H10="","",'Encodage réponses Es'!H10)</f>
      </c>
      <c r="AN12" s="19">
        <f>IF('Encodage réponses Es'!Y10="","",'Encodage réponses Es'!Y10)</f>
      </c>
      <c r="AO12" s="341">
        <f t="shared" si="8"/>
      </c>
      <c r="AP12" s="342"/>
      <c r="AQ12" s="19">
        <f>IF('Encodage réponses Es'!E10="","",'Encodage réponses Es'!E10)</f>
      </c>
      <c r="AR12" s="19">
        <f>IF('Encodage réponses Es'!S10="","",'Encodage réponses Es'!S10)</f>
      </c>
      <c r="AS12" s="19">
        <f>IF('Encodage réponses Es'!W10="","",'Encodage réponses Es'!W10)</f>
      </c>
      <c r="AT12" s="19">
        <f>IF('Encodage réponses Es'!AC10="","",'Encodage réponses Es'!AC10)</f>
      </c>
      <c r="AU12" s="341">
        <f t="shared" si="9"/>
      </c>
      <c r="AV12" s="342"/>
      <c r="AW12" s="19">
        <f>IF('Encodage réponses Es'!G10="","",'Encodage réponses Es'!G10)</f>
      </c>
      <c r="AX12" s="19">
        <f>IF('Encodage réponses Es'!I10="","",'Encodage réponses Es'!I10)</f>
      </c>
      <c r="AY12" s="19">
        <f>IF('Encodage réponses Es'!J10="","",'Encodage réponses Es'!J10)</f>
      </c>
      <c r="AZ12" s="19">
        <f>IF('Encodage réponses Es'!V10="","",'Encodage réponses Es'!V10)</f>
      </c>
      <c r="BA12" s="19">
        <f>IF('Encodage réponses Es'!X10="","",'Encodage réponses Es'!X10)</f>
      </c>
      <c r="BB12" s="19">
        <f>IF('Encodage réponses Es'!AG10="","",'Encodage réponses Es'!AG10)</f>
      </c>
      <c r="BC12" s="19">
        <f>IF('Encodage réponses Es'!AH10="","",'Encodage réponses Es'!AH10)</f>
      </c>
      <c r="BD12" s="19">
        <f>IF('Encodage réponses Es'!AK10="","",'Encodage réponses Es'!AK10)</f>
      </c>
      <c r="BE12" s="19">
        <f>IF('Encodage réponses Es'!AL10="","",'Encodage réponses Es'!AL10)</f>
      </c>
      <c r="BF12" s="19">
        <f>IF('Encodage réponses Es'!AQ10="","",'Encodage réponses Es'!AQ10)</f>
      </c>
      <c r="BG12" s="19">
        <f>IF('Encodage réponses Es'!AR10="","",'Encodage réponses Es'!AR10)</f>
      </c>
      <c r="BH12" s="19">
        <f>IF('Encodage réponses Es'!AS10="","",'Encodage réponses Es'!AS10)</f>
      </c>
      <c r="BI12" s="19">
        <f>IF('Encodage réponses Es'!AT10="","",'Encodage réponses Es'!AT10)</f>
      </c>
      <c r="BJ12" s="19">
        <f>IF('Encodage réponses Es'!AY10="","",'Encodage réponses Es'!AY10)</f>
      </c>
      <c r="BK12" s="19">
        <f>IF('Encodage réponses Es'!AZ10="","",'Encodage réponses Es'!AZ10)</f>
      </c>
      <c r="BL12" s="19">
        <f>IF('Encodage réponses Es'!BA10="","",'Encodage réponses Es'!BA10)</f>
      </c>
      <c r="BM12" s="19">
        <f>IF('Encodage réponses Es'!BB10="","",'Encodage réponses Es'!BB10)</f>
      </c>
      <c r="BN12" s="341">
        <f t="shared" si="1"/>
      </c>
      <c r="BO12" s="342"/>
      <c r="BP12" s="255">
        <f>IF('Encodage réponses Es'!AF10="","",'Encodage réponses Es'!AF10)</f>
      </c>
      <c r="BQ12" s="341">
        <f t="shared" si="2"/>
      </c>
      <c r="BR12" s="342"/>
      <c r="BS12" s="17">
        <f>IF('Encodage réponses Es'!K10="","",'Encodage réponses Es'!K10)</f>
      </c>
      <c r="BT12" s="18">
        <f>IF('Encodage réponses Es'!L10="","",'Encodage réponses Es'!L10)</f>
      </c>
      <c r="BU12" s="93">
        <f>IF('Encodage réponses Es'!U10="","",'Encodage réponses Es'!U10)</f>
      </c>
      <c r="BV12" s="341">
        <f t="shared" si="3"/>
      </c>
      <c r="BW12" s="342"/>
    </row>
    <row r="13" spans="1:75" ht="11.25" customHeight="1">
      <c r="A13" s="300"/>
      <c r="B13" s="301"/>
      <c r="C13" s="107">
        <f>IF('Encodage réponses Es'!C11="","",'Encodage réponses Es'!C11)</f>
        <v>9</v>
      </c>
      <c r="D13" s="108"/>
      <c r="E13" s="108"/>
      <c r="F13" s="188">
        <f t="shared" si="4"/>
      </c>
      <c r="G13" s="198">
        <f t="shared" si="5"/>
      </c>
      <c r="H13" s="127"/>
      <c r="I13" s="128"/>
      <c r="J13" s="103"/>
      <c r="K13" s="17">
        <f>IF('Encodage réponses Es'!T11="","",'Encodage réponses Es'!T11)</f>
      </c>
      <c r="L13" s="18">
        <f>IF('Encodage réponses Es'!AA11="","",'Encodage réponses Es'!AA11)</f>
      </c>
      <c r="M13" s="18">
        <f>IF('Encodage réponses Es'!AB11="","",'Encodage réponses Es'!AB11)</f>
      </c>
      <c r="N13" s="93">
        <f>IF('Encodage réponses Es'!AE11="","",'Encodage réponses Es'!AE11)</f>
      </c>
      <c r="O13" s="339">
        <f t="shared" si="0"/>
      </c>
      <c r="P13" s="340"/>
      <c r="Q13" s="17">
        <f>IF('Encodage réponses Es'!M11="","",'Encodage réponses Es'!M11)</f>
      </c>
      <c r="R13" s="18">
        <f>IF('Encodage réponses Es'!N11="","",'Encodage réponses Es'!N11)</f>
      </c>
      <c r="S13" s="18">
        <f>IF('Encodage réponses Es'!P11="","",'Encodage réponses Es'!P11)</f>
      </c>
      <c r="T13" s="18">
        <f>IF('Encodage réponses Es'!AD11="","",'Encodage réponses Es'!AD11)</f>
      </c>
      <c r="U13" s="18">
        <f>IF('Encodage réponses Es'!AI11="","",'Encodage réponses Es'!AI11)</f>
      </c>
      <c r="V13" s="18">
        <f>IF('Encodage réponses Es'!AJ11="","",'Encodage réponses Es'!AJ11)</f>
      </c>
      <c r="W13" s="18">
        <f>IF('Encodage réponses Es'!AM11="","",'Encodage réponses Es'!AM11)</f>
      </c>
      <c r="X13" s="18">
        <f>IF('Encodage réponses Es'!AN11="","",'Encodage réponses Es'!AN11)</f>
      </c>
      <c r="Y13" s="18">
        <f>IF('Encodage réponses Es'!AO11="","",'Encodage réponses Es'!AO11)</f>
      </c>
      <c r="Z13" s="18">
        <f>IF('Encodage réponses Es'!AP11="","",'Encodage réponses Es'!AP11)</f>
      </c>
      <c r="AA13" s="18">
        <f>IF('Encodage réponses Es'!AU11="","",'Encodage réponses Es'!AU11)</f>
      </c>
      <c r="AB13" s="18">
        <f>IF('Encodage réponses Es'!AV11="","",'Encodage réponses Es'!AV11)</f>
      </c>
      <c r="AC13" s="18">
        <f>IF('Encodage réponses Es'!AW11="","",'Encodage réponses Es'!AW11)</f>
      </c>
      <c r="AD13" s="93">
        <f>IF('Encodage réponses Es'!AX11="","",'Encodage réponses Es'!AX11)</f>
      </c>
      <c r="AE13" s="339">
        <f t="shared" si="6"/>
      </c>
      <c r="AF13" s="340"/>
      <c r="AG13" s="17">
        <f>IF('Encodage réponses Es'!F11="","",'Encodage réponses Es'!F11)</f>
      </c>
      <c r="AH13" s="18">
        <f>IF('Encodage réponses Es'!O11="","",'Encodage réponses Es'!O11)</f>
      </c>
      <c r="AI13" s="18">
        <f>IF('Encodage réponses Es'!Q11="","",'Encodage réponses Es'!Q11)</f>
      </c>
      <c r="AJ13" s="93">
        <f>IF('Encodage réponses Es'!R11="","",'Encodage réponses Es'!R11)</f>
      </c>
      <c r="AK13" s="339">
        <f t="shared" si="7"/>
      </c>
      <c r="AL13" s="340"/>
      <c r="AM13" s="19">
        <f>IF('Encodage réponses Es'!H11="","",'Encodage réponses Es'!H11)</f>
      </c>
      <c r="AN13" s="19">
        <f>IF('Encodage réponses Es'!Y11="","",'Encodage réponses Es'!Y11)</f>
      </c>
      <c r="AO13" s="341">
        <f t="shared" si="8"/>
      </c>
      <c r="AP13" s="342"/>
      <c r="AQ13" s="19">
        <f>IF('Encodage réponses Es'!E11="","",'Encodage réponses Es'!E11)</f>
      </c>
      <c r="AR13" s="19">
        <f>IF('Encodage réponses Es'!S11="","",'Encodage réponses Es'!S11)</f>
      </c>
      <c r="AS13" s="19">
        <f>IF('Encodage réponses Es'!W11="","",'Encodage réponses Es'!W11)</f>
      </c>
      <c r="AT13" s="19">
        <f>IF('Encodage réponses Es'!AC11="","",'Encodage réponses Es'!AC11)</f>
      </c>
      <c r="AU13" s="341">
        <f t="shared" si="9"/>
      </c>
      <c r="AV13" s="342"/>
      <c r="AW13" s="19">
        <f>IF('Encodage réponses Es'!G11="","",'Encodage réponses Es'!G11)</f>
      </c>
      <c r="AX13" s="19">
        <f>IF('Encodage réponses Es'!I11="","",'Encodage réponses Es'!I11)</f>
      </c>
      <c r="AY13" s="19">
        <f>IF('Encodage réponses Es'!J11="","",'Encodage réponses Es'!J11)</f>
      </c>
      <c r="AZ13" s="19">
        <f>IF('Encodage réponses Es'!V11="","",'Encodage réponses Es'!V11)</f>
      </c>
      <c r="BA13" s="19">
        <f>IF('Encodage réponses Es'!X11="","",'Encodage réponses Es'!X11)</f>
      </c>
      <c r="BB13" s="19">
        <f>IF('Encodage réponses Es'!AG11="","",'Encodage réponses Es'!AG11)</f>
      </c>
      <c r="BC13" s="19">
        <f>IF('Encodage réponses Es'!AH11="","",'Encodage réponses Es'!AH11)</f>
      </c>
      <c r="BD13" s="19">
        <f>IF('Encodage réponses Es'!AK11="","",'Encodage réponses Es'!AK11)</f>
      </c>
      <c r="BE13" s="19">
        <f>IF('Encodage réponses Es'!AL11="","",'Encodage réponses Es'!AL11)</f>
      </c>
      <c r="BF13" s="19">
        <f>IF('Encodage réponses Es'!AQ11="","",'Encodage réponses Es'!AQ11)</f>
      </c>
      <c r="BG13" s="19">
        <f>IF('Encodage réponses Es'!AR11="","",'Encodage réponses Es'!AR11)</f>
      </c>
      <c r="BH13" s="19">
        <f>IF('Encodage réponses Es'!AS11="","",'Encodage réponses Es'!AS11)</f>
      </c>
      <c r="BI13" s="19">
        <f>IF('Encodage réponses Es'!AT11="","",'Encodage réponses Es'!AT11)</f>
      </c>
      <c r="BJ13" s="19">
        <f>IF('Encodage réponses Es'!AY11="","",'Encodage réponses Es'!AY11)</f>
      </c>
      <c r="BK13" s="19">
        <f>IF('Encodage réponses Es'!AZ11="","",'Encodage réponses Es'!AZ11)</f>
      </c>
      <c r="BL13" s="19">
        <f>IF('Encodage réponses Es'!BA11="","",'Encodage réponses Es'!BA11)</f>
      </c>
      <c r="BM13" s="19">
        <f>IF('Encodage réponses Es'!BB11="","",'Encodage réponses Es'!BB11)</f>
      </c>
      <c r="BN13" s="341">
        <f t="shared" si="1"/>
      </c>
      <c r="BO13" s="342"/>
      <c r="BP13" s="255">
        <f>IF('Encodage réponses Es'!AF11="","",'Encodage réponses Es'!AF11)</f>
      </c>
      <c r="BQ13" s="341">
        <f t="shared" si="2"/>
      </c>
      <c r="BR13" s="342"/>
      <c r="BS13" s="17">
        <f>IF('Encodage réponses Es'!K11="","",'Encodage réponses Es'!K11)</f>
      </c>
      <c r="BT13" s="18">
        <f>IF('Encodage réponses Es'!L11="","",'Encodage réponses Es'!L11)</f>
      </c>
      <c r="BU13" s="93">
        <f>IF('Encodage réponses Es'!U11="","",'Encodage réponses Es'!U11)</f>
      </c>
      <c r="BV13" s="341">
        <f t="shared" si="3"/>
      </c>
      <c r="BW13" s="342"/>
    </row>
    <row r="14" spans="1:75" ht="11.25" customHeight="1">
      <c r="A14" s="300"/>
      <c r="B14" s="301"/>
      <c r="C14" s="107">
        <f>IF('Encodage réponses Es'!C12="","",'Encodage réponses Es'!C12)</f>
        <v>10</v>
      </c>
      <c r="D14" s="108"/>
      <c r="E14" s="108"/>
      <c r="F14" s="188">
        <f t="shared" si="4"/>
      </c>
      <c r="G14" s="198">
        <f t="shared" si="5"/>
      </c>
      <c r="H14" s="127"/>
      <c r="I14" s="128"/>
      <c r="J14" s="103"/>
      <c r="K14" s="17">
        <f>IF('Encodage réponses Es'!T12="","",'Encodage réponses Es'!T12)</f>
      </c>
      <c r="L14" s="18">
        <f>IF('Encodage réponses Es'!AA12="","",'Encodage réponses Es'!AA12)</f>
      </c>
      <c r="M14" s="18">
        <f>IF('Encodage réponses Es'!AB12="","",'Encodage réponses Es'!AB12)</f>
      </c>
      <c r="N14" s="93">
        <f>IF('Encodage réponses Es'!AE12="","",'Encodage réponses Es'!AE12)</f>
      </c>
      <c r="O14" s="339">
        <f t="shared" si="0"/>
      </c>
      <c r="P14" s="340"/>
      <c r="Q14" s="17">
        <f>IF('Encodage réponses Es'!M12="","",'Encodage réponses Es'!M12)</f>
      </c>
      <c r="R14" s="18">
        <f>IF('Encodage réponses Es'!N12="","",'Encodage réponses Es'!N12)</f>
      </c>
      <c r="S14" s="18">
        <f>IF('Encodage réponses Es'!P12="","",'Encodage réponses Es'!P12)</f>
      </c>
      <c r="T14" s="18">
        <f>IF('Encodage réponses Es'!AD12="","",'Encodage réponses Es'!AD12)</f>
      </c>
      <c r="U14" s="18">
        <f>IF('Encodage réponses Es'!AI12="","",'Encodage réponses Es'!AI12)</f>
      </c>
      <c r="V14" s="18">
        <f>IF('Encodage réponses Es'!AJ12="","",'Encodage réponses Es'!AJ12)</f>
      </c>
      <c r="W14" s="18">
        <f>IF('Encodage réponses Es'!AM12="","",'Encodage réponses Es'!AM12)</f>
      </c>
      <c r="X14" s="18">
        <f>IF('Encodage réponses Es'!AN12="","",'Encodage réponses Es'!AN12)</f>
      </c>
      <c r="Y14" s="18">
        <f>IF('Encodage réponses Es'!AO12="","",'Encodage réponses Es'!AO12)</f>
      </c>
      <c r="Z14" s="18">
        <f>IF('Encodage réponses Es'!AP12="","",'Encodage réponses Es'!AP12)</f>
      </c>
      <c r="AA14" s="18">
        <f>IF('Encodage réponses Es'!AU12="","",'Encodage réponses Es'!AU12)</f>
      </c>
      <c r="AB14" s="18">
        <f>IF('Encodage réponses Es'!AV12="","",'Encodage réponses Es'!AV12)</f>
      </c>
      <c r="AC14" s="18">
        <f>IF('Encodage réponses Es'!AW12="","",'Encodage réponses Es'!AW12)</f>
      </c>
      <c r="AD14" s="93">
        <f>IF('Encodage réponses Es'!AX12="","",'Encodage réponses Es'!AX12)</f>
      </c>
      <c r="AE14" s="339">
        <f t="shared" si="6"/>
      </c>
      <c r="AF14" s="340"/>
      <c r="AG14" s="17">
        <f>IF('Encodage réponses Es'!F12="","",'Encodage réponses Es'!F12)</f>
      </c>
      <c r="AH14" s="18">
        <f>IF('Encodage réponses Es'!O12="","",'Encodage réponses Es'!O12)</f>
      </c>
      <c r="AI14" s="18">
        <f>IF('Encodage réponses Es'!Q12="","",'Encodage réponses Es'!Q12)</f>
      </c>
      <c r="AJ14" s="93">
        <f>IF('Encodage réponses Es'!R12="","",'Encodage réponses Es'!R12)</f>
      </c>
      <c r="AK14" s="339">
        <f t="shared" si="7"/>
      </c>
      <c r="AL14" s="340"/>
      <c r="AM14" s="19">
        <f>IF('Encodage réponses Es'!H12="","",'Encodage réponses Es'!H12)</f>
      </c>
      <c r="AN14" s="19">
        <f>IF('Encodage réponses Es'!Y12="","",'Encodage réponses Es'!Y12)</f>
      </c>
      <c r="AO14" s="341">
        <f t="shared" si="8"/>
      </c>
      <c r="AP14" s="342"/>
      <c r="AQ14" s="19">
        <f>IF('Encodage réponses Es'!E12="","",'Encodage réponses Es'!E12)</f>
      </c>
      <c r="AR14" s="19">
        <f>IF('Encodage réponses Es'!S12="","",'Encodage réponses Es'!S12)</f>
      </c>
      <c r="AS14" s="19">
        <f>IF('Encodage réponses Es'!W12="","",'Encodage réponses Es'!W12)</f>
      </c>
      <c r="AT14" s="19">
        <f>IF('Encodage réponses Es'!AC12="","",'Encodage réponses Es'!AC12)</f>
      </c>
      <c r="AU14" s="341">
        <f t="shared" si="9"/>
      </c>
      <c r="AV14" s="342"/>
      <c r="AW14" s="19">
        <f>IF('Encodage réponses Es'!G12="","",'Encodage réponses Es'!G12)</f>
      </c>
      <c r="AX14" s="19">
        <f>IF('Encodage réponses Es'!I12="","",'Encodage réponses Es'!I12)</f>
      </c>
      <c r="AY14" s="19">
        <f>IF('Encodage réponses Es'!J12="","",'Encodage réponses Es'!J12)</f>
      </c>
      <c r="AZ14" s="19">
        <f>IF('Encodage réponses Es'!V12="","",'Encodage réponses Es'!V12)</f>
      </c>
      <c r="BA14" s="19">
        <f>IF('Encodage réponses Es'!X12="","",'Encodage réponses Es'!X12)</f>
      </c>
      <c r="BB14" s="19">
        <f>IF('Encodage réponses Es'!AG12="","",'Encodage réponses Es'!AG12)</f>
      </c>
      <c r="BC14" s="19">
        <f>IF('Encodage réponses Es'!AH12="","",'Encodage réponses Es'!AH12)</f>
      </c>
      <c r="BD14" s="19">
        <f>IF('Encodage réponses Es'!AK12="","",'Encodage réponses Es'!AK12)</f>
      </c>
      <c r="BE14" s="19">
        <f>IF('Encodage réponses Es'!AL12="","",'Encodage réponses Es'!AL12)</f>
      </c>
      <c r="BF14" s="19">
        <f>IF('Encodage réponses Es'!AQ12="","",'Encodage réponses Es'!AQ12)</f>
      </c>
      <c r="BG14" s="19">
        <f>IF('Encodage réponses Es'!AR12="","",'Encodage réponses Es'!AR12)</f>
      </c>
      <c r="BH14" s="19">
        <f>IF('Encodage réponses Es'!AS12="","",'Encodage réponses Es'!AS12)</f>
      </c>
      <c r="BI14" s="19">
        <f>IF('Encodage réponses Es'!AT12="","",'Encodage réponses Es'!AT12)</f>
      </c>
      <c r="BJ14" s="19">
        <f>IF('Encodage réponses Es'!AY12="","",'Encodage réponses Es'!AY12)</f>
      </c>
      <c r="BK14" s="19">
        <f>IF('Encodage réponses Es'!AZ12="","",'Encodage réponses Es'!AZ12)</f>
      </c>
      <c r="BL14" s="19">
        <f>IF('Encodage réponses Es'!BA12="","",'Encodage réponses Es'!BA12)</f>
      </c>
      <c r="BM14" s="19">
        <f>IF('Encodage réponses Es'!BB12="","",'Encodage réponses Es'!BB12)</f>
      </c>
      <c r="BN14" s="341">
        <f t="shared" si="1"/>
      </c>
      <c r="BO14" s="342"/>
      <c r="BP14" s="255">
        <f>IF('Encodage réponses Es'!AF12="","",'Encodage réponses Es'!AF12)</f>
      </c>
      <c r="BQ14" s="341">
        <f t="shared" si="2"/>
      </c>
      <c r="BR14" s="342"/>
      <c r="BS14" s="17">
        <f>IF('Encodage réponses Es'!K12="","",'Encodage réponses Es'!K12)</f>
      </c>
      <c r="BT14" s="18">
        <f>IF('Encodage réponses Es'!L12="","",'Encodage réponses Es'!L12)</f>
      </c>
      <c r="BU14" s="93">
        <f>IF('Encodage réponses Es'!U12="","",'Encodage réponses Es'!U12)</f>
      </c>
      <c r="BV14" s="341">
        <f t="shared" si="3"/>
      </c>
      <c r="BW14" s="342"/>
    </row>
    <row r="15" spans="1:75" ht="11.25" customHeight="1">
      <c r="A15" s="300"/>
      <c r="B15" s="301"/>
      <c r="C15" s="107">
        <f>IF('Encodage réponses Es'!C13="","",'Encodage réponses Es'!C13)</f>
        <v>11</v>
      </c>
      <c r="D15" s="108"/>
      <c r="E15" s="108"/>
      <c r="F15" s="188">
        <f t="shared" si="4"/>
      </c>
      <c r="G15" s="198">
        <f t="shared" si="5"/>
      </c>
      <c r="H15" s="127"/>
      <c r="I15" s="128"/>
      <c r="J15" s="103"/>
      <c r="K15" s="17">
        <f>IF('Encodage réponses Es'!T13="","",'Encodage réponses Es'!T13)</f>
      </c>
      <c r="L15" s="18">
        <f>IF('Encodage réponses Es'!AA13="","",'Encodage réponses Es'!AA13)</f>
      </c>
      <c r="M15" s="18">
        <f>IF('Encodage réponses Es'!AB13="","",'Encodage réponses Es'!AB13)</f>
      </c>
      <c r="N15" s="93">
        <f>IF('Encodage réponses Es'!AE13="","",'Encodage réponses Es'!AE13)</f>
      </c>
      <c r="O15" s="339">
        <f t="shared" si="0"/>
      </c>
      <c r="P15" s="340"/>
      <c r="Q15" s="17">
        <f>IF('Encodage réponses Es'!M13="","",'Encodage réponses Es'!M13)</f>
      </c>
      <c r="R15" s="18">
        <f>IF('Encodage réponses Es'!N13="","",'Encodage réponses Es'!N13)</f>
      </c>
      <c r="S15" s="18">
        <f>IF('Encodage réponses Es'!P13="","",'Encodage réponses Es'!P13)</f>
      </c>
      <c r="T15" s="18">
        <f>IF('Encodage réponses Es'!AD13="","",'Encodage réponses Es'!AD13)</f>
      </c>
      <c r="U15" s="18">
        <f>IF('Encodage réponses Es'!AI13="","",'Encodage réponses Es'!AI13)</f>
      </c>
      <c r="V15" s="18">
        <f>IF('Encodage réponses Es'!AJ13="","",'Encodage réponses Es'!AJ13)</f>
      </c>
      <c r="W15" s="18">
        <f>IF('Encodage réponses Es'!AM13="","",'Encodage réponses Es'!AM13)</f>
      </c>
      <c r="X15" s="18">
        <f>IF('Encodage réponses Es'!AN13="","",'Encodage réponses Es'!AN13)</f>
      </c>
      <c r="Y15" s="18">
        <f>IF('Encodage réponses Es'!AO13="","",'Encodage réponses Es'!AO13)</f>
      </c>
      <c r="Z15" s="18">
        <f>IF('Encodage réponses Es'!AP13="","",'Encodage réponses Es'!AP13)</f>
      </c>
      <c r="AA15" s="18">
        <f>IF('Encodage réponses Es'!AU13="","",'Encodage réponses Es'!AU13)</f>
      </c>
      <c r="AB15" s="18">
        <f>IF('Encodage réponses Es'!AV13="","",'Encodage réponses Es'!AV13)</f>
      </c>
      <c r="AC15" s="18">
        <f>IF('Encodage réponses Es'!AW13="","",'Encodage réponses Es'!AW13)</f>
      </c>
      <c r="AD15" s="93">
        <f>IF('Encodage réponses Es'!AX13="","",'Encodage réponses Es'!AX13)</f>
      </c>
      <c r="AE15" s="339">
        <f t="shared" si="6"/>
      </c>
      <c r="AF15" s="340"/>
      <c r="AG15" s="17">
        <f>IF('Encodage réponses Es'!F13="","",'Encodage réponses Es'!F13)</f>
      </c>
      <c r="AH15" s="18">
        <f>IF('Encodage réponses Es'!O13="","",'Encodage réponses Es'!O13)</f>
      </c>
      <c r="AI15" s="18">
        <f>IF('Encodage réponses Es'!Q13="","",'Encodage réponses Es'!Q13)</f>
      </c>
      <c r="AJ15" s="93">
        <f>IF('Encodage réponses Es'!R13="","",'Encodage réponses Es'!R13)</f>
      </c>
      <c r="AK15" s="339">
        <f t="shared" si="7"/>
      </c>
      <c r="AL15" s="340"/>
      <c r="AM15" s="19">
        <f>IF('Encodage réponses Es'!H13="","",'Encodage réponses Es'!H13)</f>
      </c>
      <c r="AN15" s="19">
        <f>IF('Encodage réponses Es'!Y13="","",'Encodage réponses Es'!Y13)</f>
      </c>
      <c r="AO15" s="341">
        <f t="shared" si="8"/>
      </c>
      <c r="AP15" s="342"/>
      <c r="AQ15" s="19">
        <f>IF('Encodage réponses Es'!E13="","",'Encodage réponses Es'!E13)</f>
      </c>
      <c r="AR15" s="19">
        <f>IF('Encodage réponses Es'!S13="","",'Encodage réponses Es'!S13)</f>
      </c>
      <c r="AS15" s="19">
        <f>IF('Encodage réponses Es'!W13="","",'Encodage réponses Es'!W13)</f>
      </c>
      <c r="AT15" s="19">
        <f>IF('Encodage réponses Es'!AC13="","",'Encodage réponses Es'!AC13)</f>
      </c>
      <c r="AU15" s="341">
        <f t="shared" si="9"/>
      </c>
      <c r="AV15" s="342"/>
      <c r="AW15" s="19">
        <f>IF('Encodage réponses Es'!G13="","",'Encodage réponses Es'!G13)</f>
      </c>
      <c r="AX15" s="19">
        <f>IF('Encodage réponses Es'!I13="","",'Encodage réponses Es'!I13)</f>
      </c>
      <c r="AY15" s="19">
        <f>IF('Encodage réponses Es'!J13="","",'Encodage réponses Es'!J13)</f>
      </c>
      <c r="AZ15" s="19">
        <f>IF('Encodage réponses Es'!V13="","",'Encodage réponses Es'!V13)</f>
      </c>
      <c r="BA15" s="19">
        <f>IF('Encodage réponses Es'!X13="","",'Encodage réponses Es'!X13)</f>
      </c>
      <c r="BB15" s="19">
        <f>IF('Encodage réponses Es'!AG13="","",'Encodage réponses Es'!AG13)</f>
      </c>
      <c r="BC15" s="19">
        <f>IF('Encodage réponses Es'!AH13="","",'Encodage réponses Es'!AH13)</f>
      </c>
      <c r="BD15" s="19">
        <f>IF('Encodage réponses Es'!AK13="","",'Encodage réponses Es'!AK13)</f>
      </c>
      <c r="BE15" s="19">
        <f>IF('Encodage réponses Es'!AL13="","",'Encodage réponses Es'!AL13)</f>
      </c>
      <c r="BF15" s="19">
        <f>IF('Encodage réponses Es'!AQ13="","",'Encodage réponses Es'!AQ13)</f>
      </c>
      <c r="BG15" s="19">
        <f>IF('Encodage réponses Es'!AR13="","",'Encodage réponses Es'!AR13)</f>
      </c>
      <c r="BH15" s="19">
        <f>IF('Encodage réponses Es'!AS13="","",'Encodage réponses Es'!AS13)</f>
      </c>
      <c r="BI15" s="19">
        <f>IF('Encodage réponses Es'!AT13="","",'Encodage réponses Es'!AT13)</f>
      </c>
      <c r="BJ15" s="19">
        <f>IF('Encodage réponses Es'!AY13="","",'Encodage réponses Es'!AY13)</f>
      </c>
      <c r="BK15" s="19">
        <f>IF('Encodage réponses Es'!AZ13="","",'Encodage réponses Es'!AZ13)</f>
      </c>
      <c r="BL15" s="19">
        <f>IF('Encodage réponses Es'!BA13="","",'Encodage réponses Es'!BA13)</f>
      </c>
      <c r="BM15" s="19">
        <f>IF('Encodage réponses Es'!BB13="","",'Encodage réponses Es'!BB13)</f>
      </c>
      <c r="BN15" s="341">
        <f t="shared" si="1"/>
      </c>
      <c r="BO15" s="342"/>
      <c r="BP15" s="255">
        <f>IF('Encodage réponses Es'!AF13="","",'Encodage réponses Es'!AF13)</f>
      </c>
      <c r="BQ15" s="341">
        <f t="shared" si="2"/>
      </c>
      <c r="BR15" s="342"/>
      <c r="BS15" s="17">
        <f>IF('Encodage réponses Es'!K13="","",'Encodage réponses Es'!K13)</f>
      </c>
      <c r="BT15" s="18">
        <f>IF('Encodage réponses Es'!L13="","",'Encodage réponses Es'!L13)</f>
      </c>
      <c r="BU15" s="93">
        <f>IF('Encodage réponses Es'!U13="","",'Encodage réponses Es'!U13)</f>
      </c>
      <c r="BV15" s="341">
        <f t="shared" si="3"/>
      </c>
      <c r="BW15" s="342"/>
    </row>
    <row r="16" spans="1:75" ht="11.25" customHeight="1">
      <c r="A16" s="300"/>
      <c r="B16" s="301"/>
      <c r="C16" s="107">
        <f>IF('Encodage réponses Es'!C14="","",'Encodage réponses Es'!C14)</f>
        <v>12</v>
      </c>
      <c r="D16" s="108"/>
      <c r="E16" s="108"/>
      <c r="F16" s="188">
        <f t="shared" si="4"/>
      </c>
      <c r="G16" s="198">
        <f t="shared" si="5"/>
      </c>
      <c r="H16" s="127"/>
      <c r="I16" s="128"/>
      <c r="J16" s="103"/>
      <c r="K16" s="17">
        <f>IF('Encodage réponses Es'!T14="","",'Encodage réponses Es'!T14)</f>
      </c>
      <c r="L16" s="18">
        <f>IF('Encodage réponses Es'!AA14="","",'Encodage réponses Es'!AA14)</f>
      </c>
      <c r="M16" s="18">
        <f>IF('Encodage réponses Es'!AB14="","",'Encodage réponses Es'!AB14)</f>
      </c>
      <c r="N16" s="93">
        <f>IF('Encodage réponses Es'!AE14="","",'Encodage réponses Es'!AE14)</f>
      </c>
      <c r="O16" s="339">
        <f t="shared" si="0"/>
      </c>
      <c r="P16" s="340"/>
      <c r="Q16" s="17">
        <f>IF('Encodage réponses Es'!M14="","",'Encodage réponses Es'!M14)</f>
      </c>
      <c r="R16" s="18">
        <f>IF('Encodage réponses Es'!N14="","",'Encodage réponses Es'!N14)</f>
      </c>
      <c r="S16" s="18">
        <f>IF('Encodage réponses Es'!P14="","",'Encodage réponses Es'!P14)</f>
      </c>
      <c r="T16" s="18">
        <f>IF('Encodage réponses Es'!AD14="","",'Encodage réponses Es'!AD14)</f>
      </c>
      <c r="U16" s="18">
        <f>IF('Encodage réponses Es'!AI14="","",'Encodage réponses Es'!AI14)</f>
      </c>
      <c r="V16" s="18">
        <f>IF('Encodage réponses Es'!AJ14="","",'Encodage réponses Es'!AJ14)</f>
      </c>
      <c r="W16" s="18">
        <f>IF('Encodage réponses Es'!AM14="","",'Encodage réponses Es'!AM14)</f>
      </c>
      <c r="X16" s="18">
        <f>IF('Encodage réponses Es'!AN14="","",'Encodage réponses Es'!AN14)</f>
      </c>
      <c r="Y16" s="18">
        <f>IF('Encodage réponses Es'!AO14="","",'Encodage réponses Es'!AO14)</f>
      </c>
      <c r="Z16" s="18">
        <f>IF('Encodage réponses Es'!AP14="","",'Encodage réponses Es'!AP14)</f>
      </c>
      <c r="AA16" s="18">
        <f>IF('Encodage réponses Es'!AU14="","",'Encodage réponses Es'!AU14)</f>
      </c>
      <c r="AB16" s="18">
        <f>IF('Encodage réponses Es'!AV14="","",'Encodage réponses Es'!AV14)</f>
      </c>
      <c r="AC16" s="18">
        <f>IF('Encodage réponses Es'!AW14="","",'Encodage réponses Es'!AW14)</f>
      </c>
      <c r="AD16" s="93">
        <f>IF('Encodage réponses Es'!AX14="","",'Encodage réponses Es'!AX14)</f>
      </c>
      <c r="AE16" s="339">
        <f t="shared" si="6"/>
      </c>
      <c r="AF16" s="340"/>
      <c r="AG16" s="17">
        <f>IF('Encodage réponses Es'!F14="","",'Encodage réponses Es'!F14)</f>
      </c>
      <c r="AH16" s="18">
        <f>IF('Encodage réponses Es'!O14="","",'Encodage réponses Es'!O14)</f>
      </c>
      <c r="AI16" s="18">
        <f>IF('Encodage réponses Es'!Q14="","",'Encodage réponses Es'!Q14)</f>
      </c>
      <c r="AJ16" s="93">
        <f>IF('Encodage réponses Es'!R14="","",'Encodage réponses Es'!R14)</f>
      </c>
      <c r="AK16" s="339">
        <f t="shared" si="7"/>
      </c>
      <c r="AL16" s="340"/>
      <c r="AM16" s="19">
        <f>IF('Encodage réponses Es'!H14="","",'Encodage réponses Es'!H14)</f>
      </c>
      <c r="AN16" s="19">
        <f>IF('Encodage réponses Es'!Y14="","",'Encodage réponses Es'!Y14)</f>
      </c>
      <c r="AO16" s="341">
        <f t="shared" si="8"/>
      </c>
      <c r="AP16" s="342"/>
      <c r="AQ16" s="19">
        <f>IF('Encodage réponses Es'!E14="","",'Encodage réponses Es'!E14)</f>
      </c>
      <c r="AR16" s="19">
        <f>IF('Encodage réponses Es'!S14="","",'Encodage réponses Es'!S14)</f>
      </c>
      <c r="AS16" s="19">
        <f>IF('Encodage réponses Es'!W14="","",'Encodage réponses Es'!W14)</f>
      </c>
      <c r="AT16" s="19">
        <f>IF('Encodage réponses Es'!AC14="","",'Encodage réponses Es'!AC14)</f>
      </c>
      <c r="AU16" s="341">
        <f t="shared" si="9"/>
      </c>
      <c r="AV16" s="342"/>
      <c r="AW16" s="19">
        <f>IF('Encodage réponses Es'!G14="","",'Encodage réponses Es'!G14)</f>
      </c>
      <c r="AX16" s="19">
        <f>IF('Encodage réponses Es'!I14="","",'Encodage réponses Es'!I14)</f>
      </c>
      <c r="AY16" s="19">
        <f>IF('Encodage réponses Es'!J14="","",'Encodage réponses Es'!J14)</f>
      </c>
      <c r="AZ16" s="19">
        <f>IF('Encodage réponses Es'!V14="","",'Encodage réponses Es'!V14)</f>
      </c>
      <c r="BA16" s="19">
        <f>IF('Encodage réponses Es'!X14="","",'Encodage réponses Es'!X14)</f>
      </c>
      <c r="BB16" s="19">
        <f>IF('Encodage réponses Es'!AG14="","",'Encodage réponses Es'!AG14)</f>
      </c>
      <c r="BC16" s="19">
        <f>IF('Encodage réponses Es'!AH14="","",'Encodage réponses Es'!AH14)</f>
      </c>
      <c r="BD16" s="19">
        <f>IF('Encodage réponses Es'!AK14="","",'Encodage réponses Es'!AK14)</f>
      </c>
      <c r="BE16" s="19">
        <f>IF('Encodage réponses Es'!AL14="","",'Encodage réponses Es'!AL14)</f>
      </c>
      <c r="BF16" s="19">
        <f>IF('Encodage réponses Es'!AQ14="","",'Encodage réponses Es'!AQ14)</f>
      </c>
      <c r="BG16" s="19">
        <f>IF('Encodage réponses Es'!AR14="","",'Encodage réponses Es'!AR14)</f>
      </c>
      <c r="BH16" s="19">
        <f>IF('Encodage réponses Es'!AS14="","",'Encodage réponses Es'!AS14)</f>
      </c>
      <c r="BI16" s="19">
        <f>IF('Encodage réponses Es'!AT14="","",'Encodage réponses Es'!AT14)</f>
      </c>
      <c r="BJ16" s="19">
        <f>IF('Encodage réponses Es'!AY14="","",'Encodage réponses Es'!AY14)</f>
      </c>
      <c r="BK16" s="19">
        <f>IF('Encodage réponses Es'!AZ14="","",'Encodage réponses Es'!AZ14)</f>
      </c>
      <c r="BL16" s="19">
        <f>IF('Encodage réponses Es'!BA14="","",'Encodage réponses Es'!BA14)</f>
      </c>
      <c r="BM16" s="19">
        <f>IF('Encodage réponses Es'!BB14="","",'Encodage réponses Es'!BB14)</f>
      </c>
      <c r="BN16" s="341">
        <f t="shared" si="1"/>
      </c>
      <c r="BO16" s="342"/>
      <c r="BP16" s="255">
        <f>IF('Encodage réponses Es'!AF14="","",'Encodage réponses Es'!AF14)</f>
      </c>
      <c r="BQ16" s="341">
        <f t="shared" si="2"/>
      </c>
      <c r="BR16" s="342"/>
      <c r="BS16" s="17">
        <f>IF('Encodage réponses Es'!K14="","",'Encodage réponses Es'!K14)</f>
      </c>
      <c r="BT16" s="18">
        <f>IF('Encodage réponses Es'!L14="","",'Encodage réponses Es'!L14)</f>
      </c>
      <c r="BU16" s="93">
        <f>IF('Encodage réponses Es'!U14="","",'Encodage réponses Es'!U14)</f>
      </c>
      <c r="BV16" s="341">
        <f t="shared" si="3"/>
      </c>
      <c r="BW16" s="342"/>
    </row>
    <row r="17" spans="1:75" ht="11.25" customHeight="1">
      <c r="A17" s="300"/>
      <c r="B17" s="301"/>
      <c r="C17" s="107">
        <f>IF('Encodage réponses Es'!C15="","",'Encodage réponses Es'!C15)</f>
        <v>13</v>
      </c>
      <c r="D17" s="108"/>
      <c r="E17" s="108"/>
      <c r="F17" s="188">
        <f t="shared" si="4"/>
      </c>
      <c r="G17" s="198">
        <f t="shared" si="5"/>
      </c>
      <c r="H17" s="127"/>
      <c r="I17" s="128"/>
      <c r="J17" s="103"/>
      <c r="K17" s="17">
        <f>IF('Encodage réponses Es'!T15="","",'Encodage réponses Es'!T15)</f>
      </c>
      <c r="L17" s="18">
        <f>IF('Encodage réponses Es'!AA15="","",'Encodage réponses Es'!AA15)</f>
      </c>
      <c r="M17" s="18">
        <f>IF('Encodage réponses Es'!AB15="","",'Encodage réponses Es'!AB15)</f>
      </c>
      <c r="N17" s="93">
        <f>IF('Encodage réponses Es'!AE15="","",'Encodage réponses Es'!AE15)</f>
      </c>
      <c r="O17" s="339">
        <f t="shared" si="0"/>
      </c>
      <c r="P17" s="340"/>
      <c r="Q17" s="17">
        <f>IF('Encodage réponses Es'!M15="","",'Encodage réponses Es'!M15)</f>
      </c>
      <c r="R17" s="18">
        <f>IF('Encodage réponses Es'!N15="","",'Encodage réponses Es'!N15)</f>
      </c>
      <c r="S17" s="18">
        <f>IF('Encodage réponses Es'!P15="","",'Encodage réponses Es'!P15)</f>
      </c>
      <c r="T17" s="18">
        <f>IF('Encodage réponses Es'!AD15="","",'Encodage réponses Es'!AD15)</f>
      </c>
      <c r="U17" s="18">
        <f>IF('Encodage réponses Es'!AI15="","",'Encodage réponses Es'!AI15)</f>
      </c>
      <c r="V17" s="18">
        <f>IF('Encodage réponses Es'!AJ15="","",'Encodage réponses Es'!AJ15)</f>
      </c>
      <c r="W17" s="18">
        <f>IF('Encodage réponses Es'!AM15="","",'Encodage réponses Es'!AM15)</f>
      </c>
      <c r="X17" s="18">
        <f>IF('Encodage réponses Es'!AN15="","",'Encodage réponses Es'!AN15)</f>
      </c>
      <c r="Y17" s="18">
        <f>IF('Encodage réponses Es'!AO15="","",'Encodage réponses Es'!AO15)</f>
      </c>
      <c r="Z17" s="18">
        <f>IF('Encodage réponses Es'!AP15="","",'Encodage réponses Es'!AP15)</f>
      </c>
      <c r="AA17" s="18">
        <f>IF('Encodage réponses Es'!AU15="","",'Encodage réponses Es'!AU15)</f>
      </c>
      <c r="AB17" s="18">
        <f>IF('Encodage réponses Es'!AV15="","",'Encodage réponses Es'!AV15)</f>
      </c>
      <c r="AC17" s="18">
        <f>IF('Encodage réponses Es'!AW15="","",'Encodage réponses Es'!AW15)</f>
      </c>
      <c r="AD17" s="93">
        <f>IF('Encodage réponses Es'!AX15="","",'Encodage réponses Es'!AX15)</f>
      </c>
      <c r="AE17" s="339">
        <f t="shared" si="6"/>
      </c>
      <c r="AF17" s="340"/>
      <c r="AG17" s="17">
        <f>IF('Encodage réponses Es'!F15="","",'Encodage réponses Es'!F15)</f>
      </c>
      <c r="AH17" s="18">
        <f>IF('Encodage réponses Es'!O15="","",'Encodage réponses Es'!O15)</f>
      </c>
      <c r="AI17" s="18">
        <f>IF('Encodage réponses Es'!Q15="","",'Encodage réponses Es'!Q15)</f>
      </c>
      <c r="AJ17" s="93">
        <f>IF('Encodage réponses Es'!R15="","",'Encodage réponses Es'!R15)</f>
      </c>
      <c r="AK17" s="339">
        <f t="shared" si="7"/>
      </c>
      <c r="AL17" s="340"/>
      <c r="AM17" s="19">
        <f>IF('Encodage réponses Es'!H15="","",'Encodage réponses Es'!H15)</f>
      </c>
      <c r="AN17" s="19">
        <f>IF('Encodage réponses Es'!Y15="","",'Encodage réponses Es'!Y15)</f>
      </c>
      <c r="AO17" s="341">
        <f t="shared" si="8"/>
      </c>
      <c r="AP17" s="342"/>
      <c r="AQ17" s="19">
        <f>IF('Encodage réponses Es'!E15="","",'Encodage réponses Es'!E15)</f>
      </c>
      <c r="AR17" s="19">
        <f>IF('Encodage réponses Es'!S15="","",'Encodage réponses Es'!S15)</f>
      </c>
      <c r="AS17" s="19">
        <f>IF('Encodage réponses Es'!W15="","",'Encodage réponses Es'!W15)</f>
      </c>
      <c r="AT17" s="19">
        <f>IF('Encodage réponses Es'!AC15="","",'Encodage réponses Es'!AC15)</f>
      </c>
      <c r="AU17" s="341">
        <f t="shared" si="9"/>
      </c>
      <c r="AV17" s="342"/>
      <c r="AW17" s="19">
        <f>IF('Encodage réponses Es'!G15="","",'Encodage réponses Es'!G15)</f>
      </c>
      <c r="AX17" s="19">
        <f>IF('Encodage réponses Es'!I15="","",'Encodage réponses Es'!I15)</f>
      </c>
      <c r="AY17" s="19">
        <f>IF('Encodage réponses Es'!J15="","",'Encodage réponses Es'!J15)</f>
      </c>
      <c r="AZ17" s="19">
        <f>IF('Encodage réponses Es'!V15="","",'Encodage réponses Es'!V15)</f>
      </c>
      <c r="BA17" s="19">
        <f>IF('Encodage réponses Es'!X15="","",'Encodage réponses Es'!X15)</f>
      </c>
      <c r="BB17" s="19">
        <f>IF('Encodage réponses Es'!AG15="","",'Encodage réponses Es'!AG15)</f>
      </c>
      <c r="BC17" s="19">
        <f>IF('Encodage réponses Es'!AH15="","",'Encodage réponses Es'!AH15)</f>
      </c>
      <c r="BD17" s="19">
        <f>IF('Encodage réponses Es'!AK15="","",'Encodage réponses Es'!AK15)</f>
      </c>
      <c r="BE17" s="19">
        <f>IF('Encodage réponses Es'!AL15="","",'Encodage réponses Es'!AL15)</f>
      </c>
      <c r="BF17" s="19">
        <f>IF('Encodage réponses Es'!AQ15="","",'Encodage réponses Es'!AQ15)</f>
      </c>
      <c r="BG17" s="19">
        <f>IF('Encodage réponses Es'!AR15="","",'Encodage réponses Es'!AR15)</f>
      </c>
      <c r="BH17" s="19">
        <f>IF('Encodage réponses Es'!AS15="","",'Encodage réponses Es'!AS15)</f>
      </c>
      <c r="BI17" s="19">
        <f>IF('Encodage réponses Es'!AT15="","",'Encodage réponses Es'!AT15)</f>
      </c>
      <c r="BJ17" s="19">
        <f>IF('Encodage réponses Es'!AY15="","",'Encodage réponses Es'!AY15)</f>
      </c>
      <c r="BK17" s="19">
        <f>IF('Encodage réponses Es'!AZ15="","",'Encodage réponses Es'!AZ15)</f>
      </c>
      <c r="BL17" s="19">
        <f>IF('Encodage réponses Es'!BA15="","",'Encodage réponses Es'!BA15)</f>
      </c>
      <c r="BM17" s="19">
        <f>IF('Encodage réponses Es'!BB15="","",'Encodage réponses Es'!BB15)</f>
      </c>
      <c r="BN17" s="341">
        <f t="shared" si="1"/>
      </c>
      <c r="BO17" s="342"/>
      <c r="BP17" s="255">
        <f>IF('Encodage réponses Es'!AF15="","",'Encodage réponses Es'!AF15)</f>
      </c>
      <c r="BQ17" s="341">
        <f t="shared" si="2"/>
      </c>
      <c r="BR17" s="342"/>
      <c r="BS17" s="17">
        <f>IF('Encodage réponses Es'!K15="","",'Encodage réponses Es'!K15)</f>
      </c>
      <c r="BT17" s="18">
        <f>IF('Encodage réponses Es'!L15="","",'Encodage réponses Es'!L15)</f>
      </c>
      <c r="BU17" s="93">
        <f>IF('Encodage réponses Es'!U15="","",'Encodage réponses Es'!U15)</f>
      </c>
      <c r="BV17" s="341">
        <f t="shared" si="3"/>
      </c>
      <c r="BW17" s="342"/>
    </row>
    <row r="18" spans="1:75" ht="11.25" customHeight="1">
      <c r="A18" s="300"/>
      <c r="B18" s="301"/>
      <c r="C18" s="107">
        <f>IF('Encodage réponses Es'!C16="","",'Encodage réponses Es'!C16)</f>
        <v>14</v>
      </c>
      <c r="D18" s="108"/>
      <c r="E18" s="108"/>
      <c r="F18" s="188">
        <f t="shared" si="4"/>
      </c>
      <c r="G18" s="198">
        <f t="shared" si="5"/>
      </c>
      <c r="H18" s="127"/>
      <c r="I18" s="128"/>
      <c r="J18" s="103"/>
      <c r="K18" s="17">
        <f>IF('Encodage réponses Es'!T16="","",'Encodage réponses Es'!T16)</f>
      </c>
      <c r="L18" s="18">
        <f>IF('Encodage réponses Es'!AA16="","",'Encodage réponses Es'!AA16)</f>
      </c>
      <c r="M18" s="18">
        <f>IF('Encodage réponses Es'!AB16="","",'Encodage réponses Es'!AB16)</f>
      </c>
      <c r="N18" s="93">
        <f>IF('Encodage réponses Es'!AE16="","",'Encodage réponses Es'!AE16)</f>
      </c>
      <c r="O18" s="339">
        <f t="shared" si="0"/>
      </c>
      <c r="P18" s="340"/>
      <c r="Q18" s="17">
        <f>IF('Encodage réponses Es'!M16="","",'Encodage réponses Es'!M16)</f>
      </c>
      <c r="R18" s="18">
        <f>IF('Encodage réponses Es'!N16="","",'Encodage réponses Es'!N16)</f>
      </c>
      <c r="S18" s="18">
        <f>IF('Encodage réponses Es'!P16="","",'Encodage réponses Es'!P16)</f>
      </c>
      <c r="T18" s="18">
        <f>IF('Encodage réponses Es'!AD16="","",'Encodage réponses Es'!AD16)</f>
      </c>
      <c r="U18" s="18">
        <f>IF('Encodage réponses Es'!AI16="","",'Encodage réponses Es'!AI16)</f>
      </c>
      <c r="V18" s="18">
        <f>IF('Encodage réponses Es'!AJ16="","",'Encodage réponses Es'!AJ16)</f>
      </c>
      <c r="W18" s="18">
        <f>IF('Encodage réponses Es'!AM16="","",'Encodage réponses Es'!AM16)</f>
      </c>
      <c r="X18" s="18">
        <f>IF('Encodage réponses Es'!AN16="","",'Encodage réponses Es'!AN16)</f>
      </c>
      <c r="Y18" s="18">
        <f>IF('Encodage réponses Es'!AO16="","",'Encodage réponses Es'!AO16)</f>
      </c>
      <c r="Z18" s="18">
        <f>IF('Encodage réponses Es'!AP16="","",'Encodage réponses Es'!AP16)</f>
      </c>
      <c r="AA18" s="18">
        <f>IF('Encodage réponses Es'!AU16="","",'Encodage réponses Es'!AU16)</f>
      </c>
      <c r="AB18" s="18">
        <f>IF('Encodage réponses Es'!AV16="","",'Encodage réponses Es'!AV16)</f>
      </c>
      <c r="AC18" s="18">
        <f>IF('Encodage réponses Es'!AW16="","",'Encodage réponses Es'!AW16)</f>
      </c>
      <c r="AD18" s="93">
        <f>IF('Encodage réponses Es'!AX16="","",'Encodage réponses Es'!AX16)</f>
      </c>
      <c r="AE18" s="339">
        <f t="shared" si="6"/>
      </c>
      <c r="AF18" s="340"/>
      <c r="AG18" s="17">
        <f>IF('Encodage réponses Es'!F16="","",'Encodage réponses Es'!F16)</f>
      </c>
      <c r="AH18" s="18">
        <f>IF('Encodage réponses Es'!O16="","",'Encodage réponses Es'!O16)</f>
      </c>
      <c r="AI18" s="18">
        <f>IF('Encodage réponses Es'!Q16="","",'Encodage réponses Es'!Q16)</f>
      </c>
      <c r="AJ18" s="93">
        <f>IF('Encodage réponses Es'!R16="","",'Encodage réponses Es'!R16)</f>
      </c>
      <c r="AK18" s="339">
        <f t="shared" si="7"/>
      </c>
      <c r="AL18" s="340"/>
      <c r="AM18" s="19">
        <f>IF('Encodage réponses Es'!H16="","",'Encodage réponses Es'!H16)</f>
      </c>
      <c r="AN18" s="19">
        <f>IF('Encodage réponses Es'!Y16="","",'Encodage réponses Es'!Y16)</f>
      </c>
      <c r="AO18" s="341">
        <f t="shared" si="8"/>
      </c>
      <c r="AP18" s="342"/>
      <c r="AQ18" s="19">
        <f>IF('Encodage réponses Es'!E16="","",'Encodage réponses Es'!E16)</f>
      </c>
      <c r="AR18" s="19">
        <f>IF('Encodage réponses Es'!S16="","",'Encodage réponses Es'!S16)</f>
      </c>
      <c r="AS18" s="19">
        <f>IF('Encodage réponses Es'!W16="","",'Encodage réponses Es'!W16)</f>
      </c>
      <c r="AT18" s="19">
        <f>IF('Encodage réponses Es'!AC16="","",'Encodage réponses Es'!AC16)</f>
      </c>
      <c r="AU18" s="341">
        <f t="shared" si="9"/>
      </c>
      <c r="AV18" s="342"/>
      <c r="AW18" s="19">
        <f>IF('Encodage réponses Es'!G16="","",'Encodage réponses Es'!G16)</f>
      </c>
      <c r="AX18" s="19">
        <f>IF('Encodage réponses Es'!I16="","",'Encodage réponses Es'!I16)</f>
      </c>
      <c r="AY18" s="19">
        <f>IF('Encodage réponses Es'!J16="","",'Encodage réponses Es'!J16)</f>
      </c>
      <c r="AZ18" s="19">
        <f>IF('Encodage réponses Es'!V16="","",'Encodage réponses Es'!V16)</f>
      </c>
      <c r="BA18" s="19">
        <f>IF('Encodage réponses Es'!X16="","",'Encodage réponses Es'!X16)</f>
      </c>
      <c r="BB18" s="19">
        <f>IF('Encodage réponses Es'!AG16="","",'Encodage réponses Es'!AG16)</f>
      </c>
      <c r="BC18" s="19">
        <f>IF('Encodage réponses Es'!AH16="","",'Encodage réponses Es'!AH16)</f>
      </c>
      <c r="BD18" s="19">
        <f>IF('Encodage réponses Es'!AK16="","",'Encodage réponses Es'!AK16)</f>
      </c>
      <c r="BE18" s="19">
        <f>IF('Encodage réponses Es'!AL16="","",'Encodage réponses Es'!AL16)</f>
      </c>
      <c r="BF18" s="19">
        <f>IF('Encodage réponses Es'!AQ16="","",'Encodage réponses Es'!AQ16)</f>
      </c>
      <c r="BG18" s="19">
        <f>IF('Encodage réponses Es'!AR16="","",'Encodage réponses Es'!AR16)</f>
      </c>
      <c r="BH18" s="19">
        <f>IF('Encodage réponses Es'!AS16="","",'Encodage réponses Es'!AS16)</f>
      </c>
      <c r="BI18" s="19">
        <f>IF('Encodage réponses Es'!AT16="","",'Encodage réponses Es'!AT16)</f>
      </c>
      <c r="BJ18" s="19">
        <f>IF('Encodage réponses Es'!AY16="","",'Encodage réponses Es'!AY16)</f>
      </c>
      <c r="BK18" s="19">
        <f>IF('Encodage réponses Es'!AZ16="","",'Encodage réponses Es'!AZ16)</f>
      </c>
      <c r="BL18" s="19">
        <f>IF('Encodage réponses Es'!BA16="","",'Encodage réponses Es'!BA16)</f>
      </c>
      <c r="BM18" s="19">
        <f>IF('Encodage réponses Es'!BB16="","",'Encodage réponses Es'!BB16)</f>
      </c>
      <c r="BN18" s="341">
        <f t="shared" si="1"/>
      </c>
      <c r="BO18" s="342"/>
      <c r="BP18" s="255">
        <f>IF('Encodage réponses Es'!AF16="","",'Encodage réponses Es'!AF16)</f>
      </c>
      <c r="BQ18" s="341">
        <f t="shared" si="2"/>
      </c>
      <c r="BR18" s="342"/>
      <c r="BS18" s="17">
        <f>IF('Encodage réponses Es'!K16="","",'Encodage réponses Es'!K16)</f>
      </c>
      <c r="BT18" s="18">
        <f>IF('Encodage réponses Es'!L16="","",'Encodage réponses Es'!L16)</f>
      </c>
      <c r="BU18" s="93">
        <f>IF('Encodage réponses Es'!U16="","",'Encodage réponses Es'!U16)</f>
      </c>
      <c r="BV18" s="341">
        <f t="shared" si="3"/>
      </c>
      <c r="BW18" s="342"/>
    </row>
    <row r="19" spans="1:75" ht="11.25" customHeight="1">
      <c r="A19" s="300"/>
      <c r="B19" s="301"/>
      <c r="C19" s="107">
        <f>IF('Encodage réponses Es'!C17="","",'Encodage réponses Es'!C17)</f>
        <v>15</v>
      </c>
      <c r="D19" s="108"/>
      <c r="E19" s="108"/>
      <c r="F19" s="188">
        <f t="shared" si="4"/>
      </c>
      <c r="G19" s="198">
        <f t="shared" si="5"/>
      </c>
      <c r="H19" s="127"/>
      <c r="I19" s="128"/>
      <c r="J19" s="103"/>
      <c r="K19" s="17">
        <f>IF('Encodage réponses Es'!T17="","",'Encodage réponses Es'!T17)</f>
      </c>
      <c r="L19" s="18">
        <f>IF('Encodage réponses Es'!AA17="","",'Encodage réponses Es'!AA17)</f>
      </c>
      <c r="M19" s="18">
        <f>IF('Encodage réponses Es'!AB17="","",'Encodage réponses Es'!AB17)</f>
      </c>
      <c r="N19" s="93">
        <f>IF('Encodage réponses Es'!AE17="","",'Encodage réponses Es'!AE17)</f>
      </c>
      <c r="O19" s="339">
        <f t="shared" si="0"/>
      </c>
      <c r="P19" s="340"/>
      <c r="Q19" s="17">
        <f>IF('Encodage réponses Es'!M17="","",'Encodage réponses Es'!M17)</f>
      </c>
      <c r="R19" s="18">
        <f>IF('Encodage réponses Es'!N17="","",'Encodage réponses Es'!N17)</f>
      </c>
      <c r="S19" s="18">
        <f>IF('Encodage réponses Es'!P17="","",'Encodage réponses Es'!P17)</f>
      </c>
      <c r="T19" s="18">
        <f>IF('Encodage réponses Es'!AD17="","",'Encodage réponses Es'!AD17)</f>
      </c>
      <c r="U19" s="18">
        <f>IF('Encodage réponses Es'!AI17="","",'Encodage réponses Es'!AI17)</f>
      </c>
      <c r="V19" s="18">
        <f>IF('Encodage réponses Es'!AJ17="","",'Encodage réponses Es'!AJ17)</f>
      </c>
      <c r="W19" s="18">
        <f>IF('Encodage réponses Es'!AM17="","",'Encodage réponses Es'!AM17)</f>
      </c>
      <c r="X19" s="18">
        <f>IF('Encodage réponses Es'!AN17="","",'Encodage réponses Es'!AN17)</f>
      </c>
      <c r="Y19" s="18">
        <f>IF('Encodage réponses Es'!AO17="","",'Encodage réponses Es'!AO17)</f>
      </c>
      <c r="Z19" s="18">
        <f>IF('Encodage réponses Es'!AP17="","",'Encodage réponses Es'!AP17)</f>
      </c>
      <c r="AA19" s="18">
        <f>IF('Encodage réponses Es'!AU17="","",'Encodage réponses Es'!AU17)</f>
      </c>
      <c r="AB19" s="18">
        <f>IF('Encodage réponses Es'!AV17="","",'Encodage réponses Es'!AV17)</f>
      </c>
      <c r="AC19" s="18">
        <f>IF('Encodage réponses Es'!AW17="","",'Encodage réponses Es'!AW17)</f>
      </c>
      <c r="AD19" s="93">
        <f>IF('Encodage réponses Es'!AX17="","",'Encodage réponses Es'!AX17)</f>
      </c>
      <c r="AE19" s="339">
        <f t="shared" si="6"/>
      </c>
      <c r="AF19" s="340"/>
      <c r="AG19" s="17">
        <f>IF('Encodage réponses Es'!F17="","",'Encodage réponses Es'!F17)</f>
      </c>
      <c r="AH19" s="18">
        <f>IF('Encodage réponses Es'!O17="","",'Encodage réponses Es'!O17)</f>
      </c>
      <c r="AI19" s="18">
        <f>IF('Encodage réponses Es'!Q17="","",'Encodage réponses Es'!Q17)</f>
      </c>
      <c r="AJ19" s="93">
        <f>IF('Encodage réponses Es'!R17="","",'Encodage réponses Es'!R17)</f>
      </c>
      <c r="AK19" s="339">
        <f t="shared" si="7"/>
      </c>
      <c r="AL19" s="340"/>
      <c r="AM19" s="19">
        <f>IF('Encodage réponses Es'!H17="","",'Encodage réponses Es'!H17)</f>
      </c>
      <c r="AN19" s="19">
        <f>IF('Encodage réponses Es'!Y17="","",'Encodage réponses Es'!Y17)</f>
      </c>
      <c r="AO19" s="341">
        <f t="shared" si="8"/>
      </c>
      <c r="AP19" s="342"/>
      <c r="AQ19" s="19">
        <f>IF('Encodage réponses Es'!E17="","",'Encodage réponses Es'!E17)</f>
      </c>
      <c r="AR19" s="19">
        <f>IF('Encodage réponses Es'!S17="","",'Encodage réponses Es'!S17)</f>
      </c>
      <c r="AS19" s="19">
        <f>IF('Encodage réponses Es'!W17="","",'Encodage réponses Es'!W17)</f>
      </c>
      <c r="AT19" s="19">
        <f>IF('Encodage réponses Es'!AC17="","",'Encodage réponses Es'!AC17)</f>
      </c>
      <c r="AU19" s="341">
        <f t="shared" si="9"/>
      </c>
      <c r="AV19" s="342"/>
      <c r="AW19" s="19">
        <f>IF('Encodage réponses Es'!G17="","",'Encodage réponses Es'!G17)</f>
      </c>
      <c r="AX19" s="19">
        <f>IF('Encodage réponses Es'!I17="","",'Encodage réponses Es'!I17)</f>
      </c>
      <c r="AY19" s="19">
        <f>IF('Encodage réponses Es'!J17="","",'Encodage réponses Es'!J17)</f>
      </c>
      <c r="AZ19" s="19">
        <f>IF('Encodage réponses Es'!V17="","",'Encodage réponses Es'!V17)</f>
      </c>
      <c r="BA19" s="19">
        <f>IF('Encodage réponses Es'!X17="","",'Encodage réponses Es'!X17)</f>
      </c>
      <c r="BB19" s="19">
        <f>IF('Encodage réponses Es'!AG17="","",'Encodage réponses Es'!AG17)</f>
      </c>
      <c r="BC19" s="19">
        <f>IF('Encodage réponses Es'!AH17="","",'Encodage réponses Es'!AH17)</f>
      </c>
      <c r="BD19" s="19">
        <f>IF('Encodage réponses Es'!AK17="","",'Encodage réponses Es'!AK17)</f>
      </c>
      <c r="BE19" s="19">
        <f>IF('Encodage réponses Es'!AL17="","",'Encodage réponses Es'!AL17)</f>
      </c>
      <c r="BF19" s="19">
        <f>IF('Encodage réponses Es'!AQ17="","",'Encodage réponses Es'!AQ17)</f>
      </c>
      <c r="BG19" s="19">
        <f>IF('Encodage réponses Es'!AR17="","",'Encodage réponses Es'!AR17)</f>
      </c>
      <c r="BH19" s="19">
        <f>IF('Encodage réponses Es'!AS17="","",'Encodage réponses Es'!AS17)</f>
      </c>
      <c r="BI19" s="19">
        <f>IF('Encodage réponses Es'!AT17="","",'Encodage réponses Es'!AT17)</f>
      </c>
      <c r="BJ19" s="19">
        <f>IF('Encodage réponses Es'!AY17="","",'Encodage réponses Es'!AY17)</f>
      </c>
      <c r="BK19" s="19">
        <f>IF('Encodage réponses Es'!AZ17="","",'Encodage réponses Es'!AZ17)</f>
      </c>
      <c r="BL19" s="19">
        <f>IF('Encodage réponses Es'!BA17="","",'Encodage réponses Es'!BA17)</f>
      </c>
      <c r="BM19" s="19">
        <f>IF('Encodage réponses Es'!BB17="","",'Encodage réponses Es'!BB17)</f>
      </c>
      <c r="BN19" s="341">
        <f t="shared" si="1"/>
      </c>
      <c r="BO19" s="342"/>
      <c r="BP19" s="255">
        <f>IF('Encodage réponses Es'!AF17="","",'Encodage réponses Es'!AF17)</f>
      </c>
      <c r="BQ19" s="341">
        <f t="shared" si="2"/>
      </c>
      <c r="BR19" s="342"/>
      <c r="BS19" s="17">
        <f>IF('Encodage réponses Es'!K17="","",'Encodage réponses Es'!K17)</f>
      </c>
      <c r="BT19" s="18">
        <f>IF('Encodage réponses Es'!L17="","",'Encodage réponses Es'!L17)</f>
      </c>
      <c r="BU19" s="93">
        <f>IF('Encodage réponses Es'!U17="","",'Encodage réponses Es'!U17)</f>
      </c>
      <c r="BV19" s="341">
        <f t="shared" si="3"/>
      </c>
      <c r="BW19" s="342"/>
    </row>
    <row r="20" spans="1:75" ht="11.25" customHeight="1">
      <c r="A20" s="300"/>
      <c r="B20" s="301"/>
      <c r="C20" s="107">
        <f>IF('Encodage réponses Es'!C18="","",'Encodage réponses Es'!C18)</f>
        <v>16</v>
      </c>
      <c r="D20" s="108"/>
      <c r="E20" s="108"/>
      <c r="F20" s="188">
        <f t="shared" si="4"/>
      </c>
      <c r="G20" s="198">
        <f t="shared" si="5"/>
      </c>
      <c r="H20" s="127"/>
      <c r="I20" s="128"/>
      <c r="J20" s="103"/>
      <c r="K20" s="17">
        <f>IF('Encodage réponses Es'!T18="","",'Encodage réponses Es'!T18)</f>
      </c>
      <c r="L20" s="18">
        <f>IF('Encodage réponses Es'!AA18="","",'Encodage réponses Es'!AA18)</f>
      </c>
      <c r="M20" s="18">
        <f>IF('Encodage réponses Es'!AB18="","",'Encodage réponses Es'!AB18)</f>
      </c>
      <c r="N20" s="93">
        <f>IF('Encodage réponses Es'!AE18="","",'Encodage réponses Es'!AE18)</f>
      </c>
      <c r="O20" s="339">
        <f t="shared" si="0"/>
      </c>
      <c r="P20" s="340"/>
      <c r="Q20" s="17">
        <f>IF('Encodage réponses Es'!M18="","",'Encodage réponses Es'!M18)</f>
      </c>
      <c r="R20" s="18">
        <f>IF('Encodage réponses Es'!N18="","",'Encodage réponses Es'!N18)</f>
      </c>
      <c r="S20" s="18">
        <f>IF('Encodage réponses Es'!P18="","",'Encodage réponses Es'!P18)</f>
      </c>
      <c r="T20" s="18">
        <f>IF('Encodage réponses Es'!AD18="","",'Encodage réponses Es'!AD18)</f>
      </c>
      <c r="U20" s="18">
        <f>IF('Encodage réponses Es'!AI18="","",'Encodage réponses Es'!AI18)</f>
      </c>
      <c r="V20" s="18">
        <f>IF('Encodage réponses Es'!AJ18="","",'Encodage réponses Es'!AJ18)</f>
      </c>
      <c r="W20" s="18">
        <f>IF('Encodage réponses Es'!AM18="","",'Encodage réponses Es'!AM18)</f>
      </c>
      <c r="X20" s="18">
        <f>IF('Encodage réponses Es'!AN18="","",'Encodage réponses Es'!AN18)</f>
      </c>
      <c r="Y20" s="18">
        <f>IF('Encodage réponses Es'!AO18="","",'Encodage réponses Es'!AO18)</f>
      </c>
      <c r="Z20" s="18">
        <f>IF('Encodage réponses Es'!AP18="","",'Encodage réponses Es'!AP18)</f>
      </c>
      <c r="AA20" s="18">
        <f>IF('Encodage réponses Es'!AU18="","",'Encodage réponses Es'!AU18)</f>
      </c>
      <c r="AB20" s="18">
        <f>IF('Encodage réponses Es'!AV18="","",'Encodage réponses Es'!AV18)</f>
      </c>
      <c r="AC20" s="18">
        <f>IF('Encodage réponses Es'!AW18="","",'Encodage réponses Es'!AW18)</f>
      </c>
      <c r="AD20" s="93">
        <f>IF('Encodage réponses Es'!AX18="","",'Encodage réponses Es'!AX18)</f>
      </c>
      <c r="AE20" s="339">
        <f t="shared" si="6"/>
      </c>
      <c r="AF20" s="340"/>
      <c r="AG20" s="17">
        <f>IF('Encodage réponses Es'!F18="","",'Encodage réponses Es'!F18)</f>
      </c>
      <c r="AH20" s="18">
        <f>IF('Encodage réponses Es'!O18="","",'Encodage réponses Es'!O18)</f>
      </c>
      <c r="AI20" s="18">
        <f>IF('Encodage réponses Es'!Q18="","",'Encodage réponses Es'!Q18)</f>
      </c>
      <c r="AJ20" s="93">
        <f>IF('Encodage réponses Es'!R18="","",'Encodage réponses Es'!R18)</f>
      </c>
      <c r="AK20" s="339">
        <f t="shared" si="7"/>
      </c>
      <c r="AL20" s="340"/>
      <c r="AM20" s="19">
        <f>IF('Encodage réponses Es'!H18="","",'Encodage réponses Es'!H18)</f>
      </c>
      <c r="AN20" s="19">
        <f>IF('Encodage réponses Es'!Y18="","",'Encodage réponses Es'!Y18)</f>
      </c>
      <c r="AO20" s="341">
        <f t="shared" si="8"/>
      </c>
      <c r="AP20" s="342"/>
      <c r="AQ20" s="19">
        <f>IF('Encodage réponses Es'!E18="","",'Encodage réponses Es'!E18)</f>
      </c>
      <c r="AR20" s="19">
        <f>IF('Encodage réponses Es'!S18="","",'Encodage réponses Es'!S18)</f>
      </c>
      <c r="AS20" s="19">
        <f>IF('Encodage réponses Es'!W18="","",'Encodage réponses Es'!W18)</f>
      </c>
      <c r="AT20" s="19">
        <f>IF('Encodage réponses Es'!AC18="","",'Encodage réponses Es'!AC18)</f>
      </c>
      <c r="AU20" s="341">
        <f t="shared" si="9"/>
      </c>
      <c r="AV20" s="342"/>
      <c r="AW20" s="19">
        <f>IF('Encodage réponses Es'!G18="","",'Encodage réponses Es'!G18)</f>
      </c>
      <c r="AX20" s="19">
        <f>IF('Encodage réponses Es'!I18="","",'Encodage réponses Es'!I18)</f>
      </c>
      <c r="AY20" s="19">
        <f>IF('Encodage réponses Es'!J18="","",'Encodage réponses Es'!J18)</f>
      </c>
      <c r="AZ20" s="19">
        <f>IF('Encodage réponses Es'!V18="","",'Encodage réponses Es'!V18)</f>
      </c>
      <c r="BA20" s="19">
        <f>IF('Encodage réponses Es'!X18="","",'Encodage réponses Es'!X18)</f>
      </c>
      <c r="BB20" s="19">
        <f>IF('Encodage réponses Es'!AG18="","",'Encodage réponses Es'!AG18)</f>
      </c>
      <c r="BC20" s="19">
        <f>IF('Encodage réponses Es'!AH18="","",'Encodage réponses Es'!AH18)</f>
      </c>
      <c r="BD20" s="19">
        <f>IF('Encodage réponses Es'!AK18="","",'Encodage réponses Es'!AK18)</f>
      </c>
      <c r="BE20" s="19">
        <f>IF('Encodage réponses Es'!AL18="","",'Encodage réponses Es'!AL18)</f>
      </c>
      <c r="BF20" s="19">
        <f>IF('Encodage réponses Es'!AQ18="","",'Encodage réponses Es'!AQ18)</f>
      </c>
      <c r="BG20" s="19">
        <f>IF('Encodage réponses Es'!AR18="","",'Encodage réponses Es'!AR18)</f>
      </c>
      <c r="BH20" s="19">
        <f>IF('Encodage réponses Es'!AS18="","",'Encodage réponses Es'!AS18)</f>
      </c>
      <c r="BI20" s="19">
        <f>IF('Encodage réponses Es'!AT18="","",'Encodage réponses Es'!AT18)</f>
      </c>
      <c r="BJ20" s="19">
        <f>IF('Encodage réponses Es'!AY18="","",'Encodage réponses Es'!AY18)</f>
      </c>
      <c r="BK20" s="19">
        <f>IF('Encodage réponses Es'!AZ18="","",'Encodage réponses Es'!AZ18)</f>
      </c>
      <c r="BL20" s="19">
        <f>IF('Encodage réponses Es'!BA18="","",'Encodage réponses Es'!BA18)</f>
      </c>
      <c r="BM20" s="19">
        <f>IF('Encodage réponses Es'!BB18="","",'Encodage réponses Es'!BB18)</f>
      </c>
      <c r="BN20" s="341">
        <f t="shared" si="1"/>
      </c>
      <c r="BO20" s="342"/>
      <c r="BP20" s="255">
        <f>IF('Encodage réponses Es'!AF18="","",'Encodage réponses Es'!AF18)</f>
      </c>
      <c r="BQ20" s="341">
        <f t="shared" si="2"/>
      </c>
      <c r="BR20" s="342"/>
      <c r="BS20" s="17">
        <f>IF('Encodage réponses Es'!K18="","",'Encodage réponses Es'!K18)</f>
      </c>
      <c r="BT20" s="18">
        <f>IF('Encodage réponses Es'!L18="","",'Encodage réponses Es'!L18)</f>
      </c>
      <c r="BU20" s="93">
        <f>IF('Encodage réponses Es'!U18="","",'Encodage réponses Es'!U18)</f>
      </c>
      <c r="BV20" s="341">
        <f t="shared" si="3"/>
      </c>
      <c r="BW20" s="342"/>
    </row>
    <row r="21" spans="1:75" ht="11.25" customHeight="1">
      <c r="A21" s="300"/>
      <c r="B21" s="301"/>
      <c r="C21" s="107">
        <f>IF('Encodage réponses Es'!C19="","",'Encodage réponses Es'!C19)</f>
        <v>17</v>
      </c>
      <c r="D21" s="108"/>
      <c r="E21" s="108"/>
      <c r="F21" s="188">
        <f t="shared" si="4"/>
      </c>
      <c r="G21" s="198">
        <f t="shared" si="5"/>
      </c>
      <c r="H21" s="127"/>
      <c r="I21" s="128"/>
      <c r="J21" s="103"/>
      <c r="K21" s="17">
        <f>IF('Encodage réponses Es'!T19="","",'Encodage réponses Es'!T19)</f>
      </c>
      <c r="L21" s="18">
        <f>IF('Encodage réponses Es'!AA19="","",'Encodage réponses Es'!AA19)</f>
      </c>
      <c r="M21" s="18">
        <f>IF('Encodage réponses Es'!AB19="","",'Encodage réponses Es'!AB19)</f>
      </c>
      <c r="N21" s="93">
        <f>IF('Encodage réponses Es'!AE19="","",'Encodage réponses Es'!AE19)</f>
      </c>
      <c r="O21" s="339">
        <f t="shared" si="0"/>
      </c>
      <c r="P21" s="340"/>
      <c r="Q21" s="17">
        <f>IF('Encodage réponses Es'!M19="","",'Encodage réponses Es'!M19)</f>
      </c>
      <c r="R21" s="18">
        <f>IF('Encodage réponses Es'!N19="","",'Encodage réponses Es'!N19)</f>
      </c>
      <c r="S21" s="18">
        <f>IF('Encodage réponses Es'!P19="","",'Encodage réponses Es'!P19)</f>
      </c>
      <c r="T21" s="18">
        <f>IF('Encodage réponses Es'!AD19="","",'Encodage réponses Es'!AD19)</f>
      </c>
      <c r="U21" s="18">
        <f>IF('Encodage réponses Es'!AI19="","",'Encodage réponses Es'!AI19)</f>
      </c>
      <c r="V21" s="18">
        <f>IF('Encodage réponses Es'!AJ19="","",'Encodage réponses Es'!AJ19)</f>
      </c>
      <c r="W21" s="18">
        <f>IF('Encodage réponses Es'!AM19="","",'Encodage réponses Es'!AM19)</f>
      </c>
      <c r="X21" s="18">
        <f>IF('Encodage réponses Es'!AN19="","",'Encodage réponses Es'!AN19)</f>
      </c>
      <c r="Y21" s="18">
        <f>IF('Encodage réponses Es'!AO19="","",'Encodage réponses Es'!AO19)</f>
      </c>
      <c r="Z21" s="18">
        <f>IF('Encodage réponses Es'!AP19="","",'Encodage réponses Es'!AP19)</f>
      </c>
      <c r="AA21" s="18">
        <f>IF('Encodage réponses Es'!AU19="","",'Encodage réponses Es'!AU19)</f>
      </c>
      <c r="AB21" s="18">
        <f>IF('Encodage réponses Es'!AV19="","",'Encodage réponses Es'!AV19)</f>
      </c>
      <c r="AC21" s="18">
        <f>IF('Encodage réponses Es'!AW19="","",'Encodage réponses Es'!AW19)</f>
      </c>
      <c r="AD21" s="93">
        <f>IF('Encodage réponses Es'!AX19="","",'Encodage réponses Es'!AX19)</f>
      </c>
      <c r="AE21" s="339">
        <f t="shared" si="6"/>
      </c>
      <c r="AF21" s="340"/>
      <c r="AG21" s="17">
        <f>IF('Encodage réponses Es'!F19="","",'Encodage réponses Es'!F19)</f>
      </c>
      <c r="AH21" s="18">
        <f>IF('Encodage réponses Es'!O19="","",'Encodage réponses Es'!O19)</f>
      </c>
      <c r="AI21" s="18">
        <f>IF('Encodage réponses Es'!Q19="","",'Encodage réponses Es'!Q19)</f>
      </c>
      <c r="AJ21" s="93">
        <f>IF('Encodage réponses Es'!R19="","",'Encodage réponses Es'!R19)</f>
      </c>
      <c r="AK21" s="339">
        <f t="shared" si="7"/>
      </c>
      <c r="AL21" s="340"/>
      <c r="AM21" s="19">
        <f>IF('Encodage réponses Es'!H19="","",'Encodage réponses Es'!H19)</f>
      </c>
      <c r="AN21" s="19">
        <f>IF('Encodage réponses Es'!Y19="","",'Encodage réponses Es'!Y19)</f>
      </c>
      <c r="AO21" s="341">
        <f t="shared" si="8"/>
      </c>
      <c r="AP21" s="342"/>
      <c r="AQ21" s="19">
        <f>IF('Encodage réponses Es'!E19="","",'Encodage réponses Es'!E19)</f>
      </c>
      <c r="AR21" s="19">
        <f>IF('Encodage réponses Es'!S19="","",'Encodage réponses Es'!S19)</f>
      </c>
      <c r="AS21" s="19">
        <f>IF('Encodage réponses Es'!W19="","",'Encodage réponses Es'!W19)</f>
      </c>
      <c r="AT21" s="19">
        <f>IF('Encodage réponses Es'!AC19="","",'Encodage réponses Es'!AC19)</f>
      </c>
      <c r="AU21" s="341">
        <f t="shared" si="9"/>
      </c>
      <c r="AV21" s="342"/>
      <c r="AW21" s="19">
        <f>IF('Encodage réponses Es'!G19="","",'Encodage réponses Es'!G19)</f>
      </c>
      <c r="AX21" s="19">
        <f>IF('Encodage réponses Es'!I19="","",'Encodage réponses Es'!I19)</f>
      </c>
      <c r="AY21" s="19">
        <f>IF('Encodage réponses Es'!J19="","",'Encodage réponses Es'!J19)</f>
      </c>
      <c r="AZ21" s="19">
        <f>IF('Encodage réponses Es'!V19="","",'Encodage réponses Es'!V19)</f>
      </c>
      <c r="BA21" s="19">
        <f>IF('Encodage réponses Es'!X19="","",'Encodage réponses Es'!X19)</f>
      </c>
      <c r="BB21" s="19">
        <f>IF('Encodage réponses Es'!AG19="","",'Encodage réponses Es'!AG19)</f>
      </c>
      <c r="BC21" s="19">
        <f>IF('Encodage réponses Es'!AH19="","",'Encodage réponses Es'!AH19)</f>
      </c>
      <c r="BD21" s="19">
        <f>IF('Encodage réponses Es'!AK19="","",'Encodage réponses Es'!AK19)</f>
      </c>
      <c r="BE21" s="19">
        <f>IF('Encodage réponses Es'!AL19="","",'Encodage réponses Es'!AL19)</f>
      </c>
      <c r="BF21" s="19">
        <f>IF('Encodage réponses Es'!AQ19="","",'Encodage réponses Es'!AQ19)</f>
      </c>
      <c r="BG21" s="19">
        <f>IF('Encodage réponses Es'!AR19="","",'Encodage réponses Es'!AR19)</f>
      </c>
      <c r="BH21" s="19">
        <f>IF('Encodage réponses Es'!AS19="","",'Encodage réponses Es'!AS19)</f>
      </c>
      <c r="BI21" s="19">
        <f>IF('Encodage réponses Es'!AT19="","",'Encodage réponses Es'!AT19)</f>
      </c>
      <c r="BJ21" s="19">
        <f>IF('Encodage réponses Es'!AY19="","",'Encodage réponses Es'!AY19)</f>
      </c>
      <c r="BK21" s="19">
        <f>IF('Encodage réponses Es'!AZ19="","",'Encodage réponses Es'!AZ19)</f>
      </c>
      <c r="BL21" s="19">
        <f>IF('Encodage réponses Es'!BA19="","",'Encodage réponses Es'!BA19)</f>
      </c>
      <c r="BM21" s="19">
        <f>IF('Encodage réponses Es'!BB19="","",'Encodage réponses Es'!BB19)</f>
      </c>
      <c r="BN21" s="341">
        <f t="shared" si="1"/>
      </c>
      <c r="BO21" s="342"/>
      <c r="BP21" s="255">
        <f>IF('Encodage réponses Es'!AF19="","",'Encodage réponses Es'!AF19)</f>
      </c>
      <c r="BQ21" s="341">
        <f t="shared" si="2"/>
      </c>
      <c r="BR21" s="342"/>
      <c r="BS21" s="17">
        <f>IF('Encodage réponses Es'!K19="","",'Encodage réponses Es'!K19)</f>
      </c>
      <c r="BT21" s="18">
        <f>IF('Encodage réponses Es'!L19="","",'Encodage réponses Es'!L19)</f>
      </c>
      <c r="BU21" s="93">
        <f>IF('Encodage réponses Es'!U19="","",'Encodage réponses Es'!U19)</f>
      </c>
      <c r="BV21" s="341">
        <f t="shared" si="3"/>
      </c>
      <c r="BW21" s="342"/>
    </row>
    <row r="22" spans="1:75" ht="11.25" customHeight="1">
      <c r="A22" s="300"/>
      <c r="B22" s="301"/>
      <c r="C22" s="107">
        <f>IF('Encodage réponses Es'!C20="","",'Encodage réponses Es'!C20)</f>
        <v>18</v>
      </c>
      <c r="D22" s="108"/>
      <c r="E22" s="108"/>
      <c r="F22" s="188">
        <f t="shared" si="4"/>
      </c>
      <c r="G22" s="198">
        <f t="shared" si="5"/>
      </c>
      <c r="H22" s="127"/>
      <c r="I22" s="128"/>
      <c r="J22" s="103"/>
      <c r="K22" s="17">
        <f>IF('Encodage réponses Es'!T20="","",'Encodage réponses Es'!T20)</f>
      </c>
      <c r="L22" s="18">
        <f>IF('Encodage réponses Es'!AA20="","",'Encodage réponses Es'!AA20)</f>
      </c>
      <c r="M22" s="18">
        <f>IF('Encodage réponses Es'!AB20="","",'Encodage réponses Es'!AB20)</f>
      </c>
      <c r="N22" s="93">
        <f>IF('Encodage réponses Es'!AE20="","",'Encodage réponses Es'!AE20)</f>
      </c>
      <c r="O22" s="339">
        <f t="shared" si="0"/>
      </c>
      <c r="P22" s="340"/>
      <c r="Q22" s="17">
        <f>IF('Encodage réponses Es'!M20="","",'Encodage réponses Es'!M20)</f>
      </c>
      <c r="R22" s="18">
        <f>IF('Encodage réponses Es'!N20="","",'Encodage réponses Es'!N20)</f>
      </c>
      <c r="S22" s="18">
        <f>IF('Encodage réponses Es'!P20="","",'Encodage réponses Es'!P20)</f>
      </c>
      <c r="T22" s="18">
        <f>IF('Encodage réponses Es'!AD20="","",'Encodage réponses Es'!AD20)</f>
      </c>
      <c r="U22" s="18">
        <f>IF('Encodage réponses Es'!AI20="","",'Encodage réponses Es'!AI20)</f>
      </c>
      <c r="V22" s="18">
        <f>IF('Encodage réponses Es'!AJ20="","",'Encodage réponses Es'!AJ20)</f>
      </c>
      <c r="W22" s="18">
        <f>IF('Encodage réponses Es'!AM20="","",'Encodage réponses Es'!AM20)</f>
      </c>
      <c r="X22" s="18">
        <f>IF('Encodage réponses Es'!AN20="","",'Encodage réponses Es'!AN20)</f>
      </c>
      <c r="Y22" s="18">
        <f>IF('Encodage réponses Es'!AO20="","",'Encodage réponses Es'!AO20)</f>
      </c>
      <c r="Z22" s="18">
        <f>IF('Encodage réponses Es'!AP20="","",'Encodage réponses Es'!AP20)</f>
      </c>
      <c r="AA22" s="18">
        <f>IF('Encodage réponses Es'!AU20="","",'Encodage réponses Es'!AU20)</f>
      </c>
      <c r="AB22" s="18">
        <f>IF('Encodage réponses Es'!AV20="","",'Encodage réponses Es'!AV20)</f>
      </c>
      <c r="AC22" s="18">
        <f>IF('Encodage réponses Es'!AW20="","",'Encodage réponses Es'!AW20)</f>
      </c>
      <c r="AD22" s="93">
        <f>IF('Encodage réponses Es'!AX20="","",'Encodage réponses Es'!AX20)</f>
      </c>
      <c r="AE22" s="339">
        <f t="shared" si="6"/>
      </c>
      <c r="AF22" s="340"/>
      <c r="AG22" s="17">
        <f>IF('Encodage réponses Es'!F20="","",'Encodage réponses Es'!F20)</f>
      </c>
      <c r="AH22" s="18">
        <f>IF('Encodage réponses Es'!O20="","",'Encodage réponses Es'!O20)</f>
      </c>
      <c r="AI22" s="18">
        <f>IF('Encodage réponses Es'!Q20="","",'Encodage réponses Es'!Q20)</f>
      </c>
      <c r="AJ22" s="93">
        <f>IF('Encodage réponses Es'!R20="","",'Encodage réponses Es'!R20)</f>
      </c>
      <c r="AK22" s="339">
        <f t="shared" si="7"/>
      </c>
      <c r="AL22" s="340"/>
      <c r="AM22" s="19">
        <f>IF('Encodage réponses Es'!H20="","",'Encodage réponses Es'!H20)</f>
      </c>
      <c r="AN22" s="19">
        <f>IF('Encodage réponses Es'!Y20="","",'Encodage réponses Es'!Y20)</f>
      </c>
      <c r="AO22" s="341">
        <f t="shared" si="8"/>
      </c>
      <c r="AP22" s="342"/>
      <c r="AQ22" s="19">
        <f>IF('Encodage réponses Es'!E20="","",'Encodage réponses Es'!E20)</f>
      </c>
      <c r="AR22" s="19">
        <f>IF('Encodage réponses Es'!S20="","",'Encodage réponses Es'!S20)</f>
      </c>
      <c r="AS22" s="19">
        <f>IF('Encodage réponses Es'!W20="","",'Encodage réponses Es'!W20)</f>
      </c>
      <c r="AT22" s="19">
        <f>IF('Encodage réponses Es'!AC20="","",'Encodage réponses Es'!AC20)</f>
      </c>
      <c r="AU22" s="341">
        <f t="shared" si="9"/>
      </c>
      <c r="AV22" s="342"/>
      <c r="AW22" s="19">
        <f>IF('Encodage réponses Es'!G20="","",'Encodage réponses Es'!G20)</f>
      </c>
      <c r="AX22" s="19">
        <f>IF('Encodage réponses Es'!I20="","",'Encodage réponses Es'!I20)</f>
      </c>
      <c r="AY22" s="19">
        <f>IF('Encodage réponses Es'!J20="","",'Encodage réponses Es'!J20)</f>
      </c>
      <c r="AZ22" s="19">
        <f>IF('Encodage réponses Es'!V20="","",'Encodage réponses Es'!V20)</f>
      </c>
      <c r="BA22" s="19">
        <f>IF('Encodage réponses Es'!X20="","",'Encodage réponses Es'!X20)</f>
      </c>
      <c r="BB22" s="19">
        <f>IF('Encodage réponses Es'!AG20="","",'Encodage réponses Es'!AG20)</f>
      </c>
      <c r="BC22" s="19">
        <f>IF('Encodage réponses Es'!AH20="","",'Encodage réponses Es'!AH20)</f>
      </c>
      <c r="BD22" s="19">
        <f>IF('Encodage réponses Es'!AK20="","",'Encodage réponses Es'!AK20)</f>
      </c>
      <c r="BE22" s="19">
        <f>IF('Encodage réponses Es'!AL20="","",'Encodage réponses Es'!AL20)</f>
      </c>
      <c r="BF22" s="19">
        <f>IF('Encodage réponses Es'!AQ20="","",'Encodage réponses Es'!AQ20)</f>
      </c>
      <c r="BG22" s="19">
        <f>IF('Encodage réponses Es'!AR20="","",'Encodage réponses Es'!AR20)</f>
      </c>
      <c r="BH22" s="19">
        <f>IF('Encodage réponses Es'!AS20="","",'Encodage réponses Es'!AS20)</f>
      </c>
      <c r="BI22" s="19">
        <f>IF('Encodage réponses Es'!AT20="","",'Encodage réponses Es'!AT20)</f>
      </c>
      <c r="BJ22" s="19">
        <f>IF('Encodage réponses Es'!AY20="","",'Encodage réponses Es'!AY20)</f>
      </c>
      <c r="BK22" s="19">
        <f>IF('Encodage réponses Es'!AZ20="","",'Encodage réponses Es'!AZ20)</f>
      </c>
      <c r="BL22" s="19">
        <f>IF('Encodage réponses Es'!BA20="","",'Encodage réponses Es'!BA20)</f>
      </c>
      <c r="BM22" s="19">
        <f>IF('Encodage réponses Es'!BB20="","",'Encodage réponses Es'!BB20)</f>
      </c>
      <c r="BN22" s="341">
        <f t="shared" si="1"/>
      </c>
      <c r="BO22" s="342"/>
      <c r="BP22" s="255">
        <f>IF('Encodage réponses Es'!AF20="","",'Encodage réponses Es'!AF20)</f>
      </c>
      <c r="BQ22" s="341">
        <f t="shared" si="2"/>
      </c>
      <c r="BR22" s="342"/>
      <c r="BS22" s="17">
        <f>IF('Encodage réponses Es'!K20="","",'Encodage réponses Es'!K20)</f>
      </c>
      <c r="BT22" s="18">
        <f>IF('Encodage réponses Es'!L20="","",'Encodage réponses Es'!L20)</f>
      </c>
      <c r="BU22" s="93">
        <f>IF('Encodage réponses Es'!U20="","",'Encodage réponses Es'!U20)</f>
      </c>
      <c r="BV22" s="341">
        <f t="shared" si="3"/>
      </c>
      <c r="BW22" s="342"/>
    </row>
    <row r="23" spans="1:75" ht="11.25" customHeight="1">
      <c r="A23" s="300"/>
      <c r="B23" s="301"/>
      <c r="C23" s="107">
        <f>IF('Encodage réponses Es'!C21="","",'Encodage réponses Es'!C21)</f>
        <v>19</v>
      </c>
      <c r="D23" s="108"/>
      <c r="E23" s="108"/>
      <c r="F23" s="188">
        <f t="shared" si="4"/>
      </c>
      <c r="G23" s="198">
        <f t="shared" si="5"/>
      </c>
      <c r="H23" s="127"/>
      <c r="I23" s="128"/>
      <c r="J23" s="103"/>
      <c r="K23" s="17">
        <f>IF('Encodage réponses Es'!T21="","",'Encodage réponses Es'!T21)</f>
      </c>
      <c r="L23" s="18">
        <f>IF('Encodage réponses Es'!AA21="","",'Encodage réponses Es'!AA21)</f>
      </c>
      <c r="M23" s="18">
        <f>IF('Encodage réponses Es'!AB21="","",'Encodage réponses Es'!AB21)</f>
      </c>
      <c r="N23" s="93">
        <f>IF('Encodage réponses Es'!AE21="","",'Encodage réponses Es'!AE21)</f>
      </c>
      <c r="O23" s="339">
        <f t="shared" si="0"/>
      </c>
      <c r="P23" s="340"/>
      <c r="Q23" s="17">
        <f>IF('Encodage réponses Es'!M21="","",'Encodage réponses Es'!M21)</f>
      </c>
      <c r="R23" s="18">
        <f>IF('Encodage réponses Es'!N21="","",'Encodage réponses Es'!N21)</f>
      </c>
      <c r="S23" s="18">
        <f>IF('Encodage réponses Es'!P21="","",'Encodage réponses Es'!P21)</f>
      </c>
      <c r="T23" s="18">
        <f>IF('Encodage réponses Es'!AD21="","",'Encodage réponses Es'!AD21)</f>
      </c>
      <c r="U23" s="18">
        <f>IF('Encodage réponses Es'!AI21="","",'Encodage réponses Es'!AI21)</f>
      </c>
      <c r="V23" s="18">
        <f>IF('Encodage réponses Es'!AJ21="","",'Encodage réponses Es'!AJ21)</f>
      </c>
      <c r="W23" s="18">
        <f>IF('Encodage réponses Es'!AM21="","",'Encodage réponses Es'!AM21)</f>
      </c>
      <c r="X23" s="18">
        <f>IF('Encodage réponses Es'!AN21="","",'Encodage réponses Es'!AN21)</f>
      </c>
      <c r="Y23" s="18">
        <f>IF('Encodage réponses Es'!AO21="","",'Encodage réponses Es'!AO21)</f>
      </c>
      <c r="Z23" s="18">
        <f>IF('Encodage réponses Es'!AP21="","",'Encodage réponses Es'!AP21)</f>
      </c>
      <c r="AA23" s="18">
        <f>IF('Encodage réponses Es'!AU21="","",'Encodage réponses Es'!AU21)</f>
      </c>
      <c r="AB23" s="18">
        <f>IF('Encodage réponses Es'!AV21="","",'Encodage réponses Es'!AV21)</f>
      </c>
      <c r="AC23" s="18">
        <f>IF('Encodage réponses Es'!AW21="","",'Encodage réponses Es'!AW21)</f>
      </c>
      <c r="AD23" s="93">
        <f>IF('Encodage réponses Es'!AX21="","",'Encodage réponses Es'!AX21)</f>
      </c>
      <c r="AE23" s="339">
        <f t="shared" si="6"/>
      </c>
      <c r="AF23" s="340"/>
      <c r="AG23" s="17">
        <f>IF('Encodage réponses Es'!F21="","",'Encodage réponses Es'!F21)</f>
      </c>
      <c r="AH23" s="18">
        <f>IF('Encodage réponses Es'!O21="","",'Encodage réponses Es'!O21)</f>
      </c>
      <c r="AI23" s="18">
        <f>IF('Encodage réponses Es'!Q21="","",'Encodage réponses Es'!Q21)</f>
      </c>
      <c r="AJ23" s="93">
        <f>IF('Encodage réponses Es'!R21="","",'Encodage réponses Es'!R21)</f>
      </c>
      <c r="AK23" s="339">
        <f t="shared" si="7"/>
      </c>
      <c r="AL23" s="340"/>
      <c r="AM23" s="19">
        <f>IF('Encodage réponses Es'!H21="","",'Encodage réponses Es'!H21)</f>
      </c>
      <c r="AN23" s="19">
        <f>IF('Encodage réponses Es'!Y21="","",'Encodage réponses Es'!Y21)</f>
      </c>
      <c r="AO23" s="341">
        <f t="shared" si="8"/>
      </c>
      <c r="AP23" s="342"/>
      <c r="AQ23" s="19">
        <f>IF('Encodage réponses Es'!E21="","",'Encodage réponses Es'!E21)</f>
      </c>
      <c r="AR23" s="19">
        <f>IF('Encodage réponses Es'!S21="","",'Encodage réponses Es'!S21)</f>
      </c>
      <c r="AS23" s="19">
        <f>IF('Encodage réponses Es'!W21="","",'Encodage réponses Es'!W21)</f>
      </c>
      <c r="AT23" s="19">
        <f>IF('Encodage réponses Es'!AC21="","",'Encodage réponses Es'!AC21)</f>
      </c>
      <c r="AU23" s="341">
        <f t="shared" si="9"/>
      </c>
      <c r="AV23" s="342"/>
      <c r="AW23" s="19">
        <f>IF('Encodage réponses Es'!G21="","",'Encodage réponses Es'!G21)</f>
      </c>
      <c r="AX23" s="19">
        <f>IF('Encodage réponses Es'!I21="","",'Encodage réponses Es'!I21)</f>
      </c>
      <c r="AY23" s="19">
        <f>IF('Encodage réponses Es'!J21="","",'Encodage réponses Es'!J21)</f>
      </c>
      <c r="AZ23" s="19">
        <f>IF('Encodage réponses Es'!V21="","",'Encodage réponses Es'!V21)</f>
      </c>
      <c r="BA23" s="19">
        <f>IF('Encodage réponses Es'!X21="","",'Encodage réponses Es'!X21)</f>
      </c>
      <c r="BB23" s="19">
        <f>IF('Encodage réponses Es'!AG21="","",'Encodage réponses Es'!AG21)</f>
      </c>
      <c r="BC23" s="19">
        <f>IF('Encodage réponses Es'!AH21="","",'Encodage réponses Es'!AH21)</f>
      </c>
      <c r="BD23" s="19">
        <f>IF('Encodage réponses Es'!AK21="","",'Encodage réponses Es'!AK21)</f>
      </c>
      <c r="BE23" s="19">
        <f>IF('Encodage réponses Es'!AL21="","",'Encodage réponses Es'!AL21)</f>
      </c>
      <c r="BF23" s="19">
        <f>IF('Encodage réponses Es'!AQ21="","",'Encodage réponses Es'!AQ21)</f>
      </c>
      <c r="BG23" s="19">
        <f>IF('Encodage réponses Es'!AR21="","",'Encodage réponses Es'!AR21)</f>
      </c>
      <c r="BH23" s="19">
        <f>IF('Encodage réponses Es'!AS21="","",'Encodage réponses Es'!AS21)</f>
      </c>
      <c r="BI23" s="19">
        <f>IF('Encodage réponses Es'!AT21="","",'Encodage réponses Es'!AT21)</f>
      </c>
      <c r="BJ23" s="19">
        <f>IF('Encodage réponses Es'!AY21="","",'Encodage réponses Es'!AY21)</f>
      </c>
      <c r="BK23" s="19">
        <f>IF('Encodage réponses Es'!AZ21="","",'Encodage réponses Es'!AZ21)</f>
      </c>
      <c r="BL23" s="19">
        <f>IF('Encodage réponses Es'!BA21="","",'Encodage réponses Es'!BA21)</f>
      </c>
      <c r="BM23" s="19">
        <f>IF('Encodage réponses Es'!BB21="","",'Encodage réponses Es'!BB21)</f>
      </c>
      <c r="BN23" s="341">
        <f t="shared" si="1"/>
      </c>
      <c r="BO23" s="342"/>
      <c r="BP23" s="255">
        <f>IF('Encodage réponses Es'!AF21="","",'Encodage réponses Es'!AF21)</f>
      </c>
      <c r="BQ23" s="341">
        <f t="shared" si="2"/>
      </c>
      <c r="BR23" s="342"/>
      <c r="BS23" s="17">
        <f>IF('Encodage réponses Es'!K21="","",'Encodage réponses Es'!K21)</f>
      </c>
      <c r="BT23" s="18">
        <f>IF('Encodage réponses Es'!L21="","",'Encodage réponses Es'!L21)</f>
      </c>
      <c r="BU23" s="93">
        <f>IF('Encodage réponses Es'!U21="","",'Encodage réponses Es'!U21)</f>
      </c>
      <c r="BV23" s="341">
        <f t="shared" si="3"/>
      </c>
      <c r="BW23" s="342"/>
    </row>
    <row r="24" spans="1:75" ht="11.25" customHeight="1">
      <c r="A24" s="300"/>
      <c r="B24" s="301"/>
      <c r="C24" s="107">
        <f>IF('Encodage réponses Es'!C22="","",'Encodage réponses Es'!C22)</f>
        <v>20</v>
      </c>
      <c r="D24" s="108"/>
      <c r="E24" s="108"/>
      <c r="F24" s="188">
        <f t="shared" si="4"/>
      </c>
      <c r="G24" s="198">
        <f t="shared" si="5"/>
      </c>
      <c r="H24" s="127"/>
      <c r="I24" s="128"/>
      <c r="J24" s="103"/>
      <c r="K24" s="17">
        <f>IF('Encodage réponses Es'!T22="","",'Encodage réponses Es'!T22)</f>
      </c>
      <c r="L24" s="18">
        <f>IF('Encodage réponses Es'!AA22="","",'Encodage réponses Es'!AA22)</f>
      </c>
      <c r="M24" s="18">
        <f>IF('Encodage réponses Es'!AB22="","",'Encodage réponses Es'!AB22)</f>
      </c>
      <c r="N24" s="93">
        <f>IF('Encodage réponses Es'!AE22="","",'Encodage réponses Es'!AE22)</f>
      </c>
      <c r="O24" s="339">
        <f t="shared" si="0"/>
      </c>
      <c r="P24" s="340"/>
      <c r="Q24" s="17">
        <f>IF('Encodage réponses Es'!M22="","",'Encodage réponses Es'!M22)</f>
      </c>
      <c r="R24" s="18">
        <f>IF('Encodage réponses Es'!N22="","",'Encodage réponses Es'!N22)</f>
      </c>
      <c r="S24" s="18">
        <f>IF('Encodage réponses Es'!P22="","",'Encodage réponses Es'!P22)</f>
      </c>
      <c r="T24" s="18">
        <f>IF('Encodage réponses Es'!AD22="","",'Encodage réponses Es'!AD22)</f>
      </c>
      <c r="U24" s="18">
        <f>IF('Encodage réponses Es'!AI22="","",'Encodage réponses Es'!AI22)</f>
      </c>
      <c r="V24" s="18">
        <f>IF('Encodage réponses Es'!AJ22="","",'Encodage réponses Es'!AJ22)</f>
      </c>
      <c r="W24" s="18">
        <f>IF('Encodage réponses Es'!AM22="","",'Encodage réponses Es'!AM22)</f>
      </c>
      <c r="X24" s="18">
        <f>IF('Encodage réponses Es'!AN22="","",'Encodage réponses Es'!AN22)</f>
      </c>
      <c r="Y24" s="18">
        <f>IF('Encodage réponses Es'!AO22="","",'Encodage réponses Es'!AO22)</f>
      </c>
      <c r="Z24" s="18">
        <f>IF('Encodage réponses Es'!AP22="","",'Encodage réponses Es'!AP22)</f>
      </c>
      <c r="AA24" s="18">
        <f>IF('Encodage réponses Es'!AU22="","",'Encodage réponses Es'!AU22)</f>
      </c>
      <c r="AB24" s="18">
        <f>IF('Encodage réponses Es'!AV22="","",'Encodage réponses Es'!AV22)</f>
      </c>
      <c r="AC24" s="18">
        <f>IF('Encodage réponses Es'!AW22="","",'Encodage réponses Es'!AW22)</f>
      </c>
      <c r="AD24" s="93">
        <f>IF('Encodage réponses Es'!AX22="","",'Encodage réponses Es'!AX22)</f>
      </c>
      <c r="AE24" s="339">
        <f t="shared" si="6"/>
      </c>
      <c r="AF24" s="340"/>
      <c r="AG24" s="17">
        <f>IF('Encodage réponses Es'!F22="","",'Encodage réponses Es'!F22)</f>
      </c>
      <c r="AH24" s="18">
        <f>IF('Encodage réponses Es'!O22="","",'Encodage réponses Es'!O22)</f>
      </c>
      <c r="AI24" s="18">
        <f>IF('Encodage réponses Es'!Q22="","",'Encodage réponses Es'!Q22)</f>
      </c>
      <c r="AJ24" s="93">
        <f>IF('Encodage réponses Es'!R22="","",'Encodage réponses Es'!R22)</f>
      </c>
      <c r="AK24" s="339">
        <f t="shared" si="7"/>
      </c>
      <c r="AL24" s="340"/>
      <c r="AM24" s="19">
        <f>IF('Encodage réponses Es'!H22="","",'Encodage réponses Es'!H22)</f>
      </c>
      <c r="AN24" s="19">
        <f>IF('Encodage réponses Es'!Y22="","",'Encodage réponses Es'!Y22)</f>
      </c>
      <c r="AO24" s="341">
        <f t="shared" si="8"/>
      </c>
      <c r="AP24" s="342"/>
      <c r="AQ24" s="19">
        <f>IF('Encodage réponses Es'!E22="","",'Encodage réponses Es'!E22)</f>
      </c>
      <c r="AR24" s="19">
        <f>IF('Encodage réponses Es'!S22="","",'Encodage réponses Es'!S22)</f>
      </c>
      <c r="AS24" s="19">
        <f>IF('Encodage réponses Es'!W22="","",'Encodage réponses Es'!W22)</f>
      </c>
      <c r="AT24" s="19">
        <f>IF('Encodage réponses Es'!AC22="","",'Encodage réponses Es'!AC22)</f>
      </c>
      <c r="AU24" s="341">
        <f t="shared" si="9"/>
      </c>
      <c r="AV24" s="342"/>
      <c r="AW24" s="19">
        <f>IF('Encodage réponses Es'!G22="","",'Encodage réponses Es'!G22)</f>
      </c>
      <c r="AX24" s="19">
        <f>IF('Encodage réponses Es'!I22="","",'Encodage réponses Es'!I22)</f>
      </c>
      <c r="AY24" s="19">
        <f>IF('Encodage réponses Es'!J22="","",'Encodage réponses Es'!J22)</f>
      </c>
      <c r="AZ24" s="19">
        <f>IF('Encodage réponses Es'!V22="","",'Encodage réponses Es'!V22)</f>
      </c>
      <c r="BA24" s="19">
        <f>IF('Encodage réponses Es'!X22="","",'Encodage réponses Es'!X22)</f>
      </c>
      <c r="BB24" s="19">
        <f>IF('Encodage réponses Es'!AG22="","",'Encodage réponses Es'!AG22)</f>
      </c>
      <c r="BC24" s="19">
        <f>IF('Encodage réponses Es'!AH22="","",'Encodage réponses Es'!AH22)</f>
      </c>
      <c r="BD24" s="19">
        <f>IF('Encodage réponses Es'!AK22="","",'Encodage réponses Es'!AK22)</f>
      </c>
      <c r="BE24" s="19">
        <f>IF('Encodage réponses Es'!AL22="","",'Encodage réponses Es'!AL22)</f>
      </c>
      <c r="BF24" s="19">
        <f>IF('Encodage réponses Es'!AQ22="","",'Encodage réponses Es'!AQ22)</f>
      </c>
      <c r="BG24" s="19">
        <f>IF('Encodage réponses Es'!AR22="","",'Encodage réponses Es'!AR22)</f>
      </c>
      <c r="BH24" s="19">
        <f>IF('Encodage réponses Es'!AS22="","",'Encodage réponses Es'!AS22)</f>
      </c>
      <c r="BI24" s="19">
        <f>IF('Encodage réponses Es'!AT22="","",'Encodage réponses Es'!AT22)</f>
      </c>
      <c r="BJ24" s="19">
        <f>IF('Encodage réponses Es'!AY22="","",'Encodage réponses Es'!AY22)</f>
      </c>
      <c r="BK24" s="19">
        <f>IF('Encodage réponses Es'!AZ22="","",'Encodage réponses Es'!AZ22)</f>
      </c>
      <c r="BL24" s="19">
        <f>IF('Encodage réponses Es'!BA22="","",'Encodage réponses Es'!BA22)</f>
      </c>
      <c r="BM24" s="19">
        <f>IF('Encodage réponses Es'!BB22="","",'Encodage réponses Es'!BB22)</f>
      </c>
      <c r="BN24" s="341">
        <f t="shared" si="1"/>
      </c>
      <c r="BO24" s="342"/>
      <c r="BP24" s="255">
        <f>IF('Encodage réponses Es'!AF22="","",'Encodage réponses Es'!AF22)</f>
      </c>
      <c r="BQ24" s="341">
        <f t="shared" si="2"/>
      </c>
      <c r="BR24" s="342"/>
      <c r="BS24" s="17">
        <f>IF('Encodage réponses Es'!K22="","",'Encodage réponses Es'!K22)</f>
      </c>
      <c r="BT24" s="18">
        <f>IF('Encodage réponses Es'!L22="","",'Encodage réponses Es'!L22)</f>
      </c>
      <c r="BU24" s="93">
        <f>IF('Encodage réponses Es'!U22="","",'Encodage réponses Es'!U22)</f>
      </c>
      <c r="BV24" s="341">
        <f t="shared" si="3"/>
      </c>
      <c r="BW24" s="342"/>
    </row>
    <row r="25" spans="1:75" ht="11.25" customHeight="1">
      <c r="A25" s="300"/>
      <c r="B25" s="301"/>
      <c r="C25" s="107">
        <f>IF('Encodage réponses Es'!C23="","",'Encodage réponses Es'!C23)</f>
        <v>21</v>
      </c>
      <c r="D25" s="108"/>
      <c r="E25" s="108"/>
      <c r="F25" s="188">
        <f t="shared" si="4"/>
      </c>
      <c r="G25" s="198">
        <f t="shared" si="5"/>
      </c>
      <c r="H25" s="127"/>
      <c r="I25" s="128"/>
      <c r="J25" s="103"/>
      <c r="K25" s="17">
        <f>IF('Encodage réponses Es'!T23="","",'Encodage réponses Es'!T23)</f>
      </c>
      <c r="L25" s="18">
        <f>IF('Encodage réponses Es'!AA23="","",'Encodage réponses Es'!AA23)</f>
      </c>
      <c r="M25" s="18">
        <f>IF('Encodage réponses Es'!AB23="","",'Encodage réponses Es'!AB23)</f>
      </c>
      <c r="N25" s="93">
        <f>IF('Encodage réponses Es'!AE23="","",'Encodage réponses Es'!AE23)</f>
      </c>
      <c r="O25" s="339">
        <f t="shared" si="0"/>
      </c>
      <c r="P25" s="340"/>
      <c r="Q25" s="17">
        <f>IF('Encodage réponses Es'!M23="","",'Encodage réponses Es'!M23)</f>
      </c>
      <c r="R25" s="18">
        <f>IF('Encodage réponses Es'!N23="","",'Encodage réponses Es'!N23)</f>
      </c>
      <c r="S25" s="18">
        <f>IF('Encodage réponses Es'!P23="","",'Encodage réponses Es'!P23)</f>
      </c>
      <c r="T25" s="18">
        <f>IF('Encodage réponses Es'!AD23="","",'Encodage réponses Es'!AD23)</f>
      </c>
      <c r="U25" s="18">
        <f>IF('Encodage réponses Es'!AI23="","",'Encodage réponses Es'!AI23)</f>
      </c>
      <c r="V25" s="18">
        <f>IF('Encodage réponses Es'!AJ23="","",'Encodage réponses Es'!AJ23)</f>
      </c>
      <c r="W25" s="18">
        <f>IF('Encodage réponses Es'!AM23="","",'Encodage réponses Es'!AM23)</f>
      </c>
      <c r="X25" s="18">
        <f>IF('Encodage réponses Es'!AN23="","",'Encodage réponses Es'!AN23)</f>
      </c>
      <c r="Y25" s="18">
        <f>IF('Encodage réponses Es'!AO23="","",'Encodage réponses Es'!AO23)</f>
      </c>
      <c r="Z25" s="18">
        <f>IF('Encodage réponses Es'!AP23="","",'Encodage réponses Es'!AP23)</f>
      </c>
      <c r="AA25" s="18">
        <f>IF('Encodage réponses Es'!AU23="","",'Encodage réponses Es'!AU23)</f>
      </c>
      <c r="AB25" s="18">
        <f>IF('Encodage réponses Es'!AV23="","",'Encodage réponses Es'!AV23)</f>
      </c>
      <c r="AC25" s="18">
        <f>IF('Encodage réponses Es'!AW23="","",'Encodage réponses Es'!AW23)</f>
      </c>
      <c r="AD25" s="93">
        <f>IF('Encodage réponses Es'!AX23="","",'Encodage réponses Es'!AX23)</f>
      </c>
      <c r="AE25" s="339">
        <f t="shared" si="6"/>
      </c>
      <c r="AF25" s="340"/>
      <c r="AG25" s="17">
        <f>IF('Encodage réponses Es'!F23="","",'Encodage réponses Es'!F23)</f>
      </c>
      <c r="AH25" s="18">
        <f>IF('Encodage réponses Es'!O23="","",'Encodage réponses Es'!O23)</f>
      </c>
      <c r="AI25" s="18">
        <f>IF('Encodage réponses Es'!Q23="","",'Encodage réponses Es'!Q23)</f>
      </c>
      <c r="AJ25" s="93">
        <f>IF('Encodage réponses Es'!R23="","",'Encodage réponses Es'!R23)</f>
      </c>
      <c r="AK25" s="339">
        <f t="shared" si="7"/>
      </c>
      <c r="AL25" s="340"/>
      <c r="AM25" s="19">
        <f>IF('Encodage réponses Es'!H23="","",'Encodage réponses Es'!H23)</f>
      </c>
      <c r="AN25" s="19">
        <f>IF('Encodage réponses Es'!Y23="","",'Encodage réponses Es'!Y23)</f>
      </c>
      <c r="AO25" s="341">
        <f t="shared" si="8"/>
      </c>
      <c r="AP25" s="342"/>
      <c r="AQ25" s="19">
        <f>IF('Encodage réponses Es'!E23="","",'Encodage réponses Es'!E23)</f>
      </c>
      <c r="AR25" s="19">
        <f>IF('Encodage réponses Es'!S23="","",'Encodage réponses Es'!S23)</f>
      </c>
      <c r="AS25" s="19">
        <f>IF('Encodage réponses Es'!W23="","",'Encodage réponses Es'!W23)</f>
      </c>
      <c r="AT25" s="19">
        <f>IF('Encodage réponses Es'!AC23="","",'Encodage réponses Es'!AC23)</f>
      </c>
      <c r="AU25" s="341">
        <f t="shared" si="9"/>
      </c>
      <c r="AV25" s="342"/>
      <c r="AW25" s="19">
        <f>IF('Encodage réponses Es'!G23="","",'Encodage réponses Es'!G23)</f>
      </c>
      <c r="AX25" s="19">
        <f>IF('Encodage réponses Es'!I23="","",'Encodage réponses Es'!I23)</f>
      </c>
      <c r="AY25" s="19">
        <f>IF('Encodage réponses Es'!J23="","",'Encodage réponses Es'!J23)</f>
      </c>
      <c r="AZ25" s="19">
        <f>IF('Encodage réponses Es'!V23="","",'Encodage réponses Es'!V23)</f>
      </c>
      <c r="BA25" s="19">
        <f>IF('Encodage réponses Es'!X23="","",'Encodage réponses Es'!X23)</f>
      </c>
      <c r="BB25" s="19">
        <f>IF('Encodage réponses Es'!AG23="","",'Encodage réponses Es'!AG23)</f>
      </c>
      <c r="BC25" s="19">
        <f>IF('Encodage réponses Es'!AH23="","",'Encodage réponses Es'!AH23)</f>
      </c>
      <c r="BD25" s="19">
        <f>IF('Encodage réponses Es'!AK23="","",'Encodage réponses Es'!AK23)</f>
      </c>
      <c r="BE25" s="19">
        <f>IF('Encodage réponses Es'!AL23="","",'Encodage réponses Es'!AL23)</f>
      </c>
      <c r="BF25" s="19">
        <f>IF('Encodage réponses Es'!AQ23="","",'Encodage réponses Es'!AQ23)</f>
      </c>
      <c r="BG25" s="19">
        <f>IF('Encodage réponses Es'!AR23="","",'Encodage réponses Es'!AR23)</f>
      </c>
      <c r="BH25" s="19">
        <f>IF('Encodage réponses Es'!AS23="","",'Encodage réponses Es'!AS23)</f>
      </c>
      <c r="BI25" s="19">
        <f>IF('Encodage réponses Es'!AT23="","",'Encodage réponses Es'!AT23)</f>
      </c>
      <c r="BJ25" s="19">
        <f>IF('Encodage réponses Es'!AY23="","",'Encodage réponses Es'!AY23)</f>
      </c>
      <c r="BK25" s="19">
        <f>IF('Encodage réponses Es'!AZ23="","",'Encodage réponses Es'!AZ23)</f>
      </c>
      <c r="BL25" s="19">
        <f>IF('Encodage réponses Es'!BA23="","",'Encodage réponses Es'!BA23)</f>
      </c>
      <c r="BM25" s="19">
        <f>IF('Encodage réponses Es'!BB23="","",'Encodage réponses Es'!BB23)</f>
      </c>
      <c r="BN25" s="341">
        <f t="shared" si="1"/>
      </c>
      <c r="BO25" s="342"/>
      <c r="BP25" s="255">
        <f>IF('Encodage réponses Es'!AF23="","",'Encodage réponses Es'!AF23)</f>
      </c>
      <c r="BQ25" s="341">
        <f t="shared" si="2"/>
      </c>
      <c r="BR25" s="342"/>
      <c r="BS25" s="17">
        <f>IF('Encodage réponses Es'!K23="","",'Encodage réponses Es'!K23)</f>
      </c>
      <c r="BT25" s="18">
        <f>IF('Encodage réponses Es'!L23="","",'Encodage réponses Es'!L23)</f>
      </c>
      <c r="BU25" s="93">
        <f>IF('Encodage réponses Es'!U23="","",'Encodage réponses Es'!U23)</f>
      </c>
      <c r="BV25" s="341">
        <f t="shared" si="3"/>
      </c>
      <c r="BW25" s="342"/>
    </row>
    <row r="26" spans="1:75" ht="11.25" customHeight="1">
      <c r="A26" s="300"/>
      <c r="B26" s="301"/>
      <c r="C26" s="107">
        <f>IF('Encodage réponses Es'!C24="","",'Encodage réponses Es'!C24)</f>
        <v>22</v>
      </c>
      <c r="D26" s="108"/>
      <c r="E26" s="108"/>
      <c r="F26" s="188">
        <f t="shared" si="4"/>
      </c>
      <c r="G26" s="198">
        <f t="shared" si="5"/>
      </c>
      <c r="H26" s="127"/>
      <c r="I26" s="128"/>
      <c r="J26" s="103"/>
      <c r="K26" s="17">
        <f>IF('Encodage réponses Es'!T24="","",'Encodage réponses Es'!T24)</f>
      </c>
      <c r="L26" s="18">
        <f>IF('Encodage réponses Es'!AA24="","",'Encodage réponses Es'!AA24)</f>
      </c>
      <c r="M26" s="18">
        <f>IF('Encodage réponses Es'!AB24="","",'Encodage réponses Es'!AB24)</f>
      </c>
      <c r="N26" s="93">
        <f>IF('Encodage réponses Es'!AE24="","",'Encodage réponses Es'!AE24)</f>
      </c>
      <c r="O26" s="339">
        <f t="shared" si="0"/>
      </c>
      <c r="P26" s="340"/>
      <c r="Q26" s="17">
        <f>IF('Encodage réponses Es'!M24="","",'Encodage réponses Es'!M24)</f>
      </c>
      <c r="R26" s="18">
        <f>IF('Encodage réponses Es'!N24="","",'Encodage réponses Es'!N24)</f>
      </c>
      <c r="S26" s="18">
        <f>IF('Encodage réponses Es'!P24="","",'Encodage réponses Es'!P24)</f>
      </c>
      <c r="T26" s="18">
        <f>IF('Encodage réponses Es'!AD24="","",'Encodage réponses Es'!AD24)</f>
      </c>
      <c r="U26" s="18">
        <f>IF('Encodage réponses Es'!AI24="","",'Encodage réponses Es'!AI24)</f>
      </c>
      <c r="V26" s="18">
        <f>IF('Encodage réponses Es'!AJ24="","",'Encodage réponses Es'!AJ24)</f>
      </c>
      <c r="W26" s="18">
        <f>IF('Encodage réponses Es'!AM24="","",'Encodage réponses Es'!AM24)</f>
      </c>
      <c r="X26" s="18">
        <f>IF('Encodage réponses Es'!AN24="","",'Encodage réponses Es'!AN24)</f>
      </c>
      <c r="Y26" s="18">
        <f>IF('Encodage réponses Es'!AO24="","",'Encodage réponses Es'!AO24)</f>
      </c>
      <c r="Z26" s="18">
        <f>IF('Encodage réponses Es'!AP24="","",'Encodage réponses Es'!AP24)</f>
      </c>
      <c r="AA26" s="18">
        <f>IF('Encodage réponses Es'!AU24="","",'Encodage réponses Es'!AU24)</f>
      </c>
      <c r="AB26" s="18">
        <f>IF('Encodage réponses Es'!AV24="","",'Encodage réponses Es'!AV24)</f>
      </c>
      <c r="AC26" s="18">
        <f>IF('Encodage réponses Es'!AW24="","",'Encodage réponses Es'!AW24)</f>
      </c>
      <c r="AD26" s="93">
        <f>IF('Encodage réponses Es'!AX24="","",'Encodage réponses Es'!AX24)</f>
      </c>
      <c r="AE26" s="339">
        <f t="shared" si="6"/>
      </c>
      <c r="AF26" s="340"/>
      <c r="AG26" s="17">
        <f>IF('Encodage réponses Es'!F24="","",'Encodage réponses Es'!F24)</f>
      </c>
      <c r="AH26" s="18">
        <f>IF('Encodage réponses Es'!O24="","",'Encodage réponses Es'!O24)</f>
      </c>
      <c r="AI26" s="18">
        <f>IF('Encodage réponses Es'!Q24="","",'Encodage réponses Es'!Q24)</f>
      </c>
      <c r="AJ26" s="93">
        <f>IF('Encodage réponses Es'!R24="","",'Encodage réponses Es'!R24)</f>
      </c>
      <c r="AK26" s="339">
        <f t="shared" si="7"/>
      </c>
      <c r="AL26" s="340"/>
      <c r="AM26" s="19">
        <f>IF('Encodage réponses Es'!H24="","",'Encodage réponses Es'!H24)</f>
      </c>
      <c r="AN26" s="19">
        <f>IF('Encodage réponses Es'!Y24="","",'Encodage réponses Es'!Y24)</f>
      </c>
      <c r="AO26" s="341">
        <f t="shared" si="8"/>
      </c>
      <c r="AP26" s="342"/>
      <c r="AQ26" s="19">
        <f>IF('Encodage réponses Es'!E24="","",'Encodage réponses Es'!E24)</f>
      </c>
      <c r="AR26" s="19">
        <f>IF('Encodage réponses Es'!S24="","",'Encodage réponses Es'!S24)</f>
      </c>
      <c r="AS26" s="19">
        <f>IF('Encodage réponses Es'!W24="","",'Encodage réponses Es'!W24)</f>
      </c>
      <c r="AT26" s="19">
        <f>IF('Encodage réponses Es'!AC24="","",'Encodage réponses Es'!AC24)</f>
      </c>
      <c r="AU26" s="341">
        <f t="shared" si="9"/>
      </c>
      <c r="AV26" s="342"/>
      <c r="AW26" s="19">
        <f>IF('Encodage réponses Es'!G24="","",'Encodage réponses Es'!G24)</f>
      </c>
      <c r="AX26" s="19">
        <f>IF('Encodage réponses Es'!I24="","",'Encodage réponses Es'!I24)</f>
      </c>
      <c r="AY26" s="19">
        <f>IF('Encodage réponses Es'!J24="","",'Encodage réponses Es'!J24)</f>
      </c>
      <c r="AZ26" s="19">
        <f>IF('Encodage réponses Es'!V24="","",'Encodage réponses Es'!V24)</f>
      </c>
      <c r="BA26" s="19">
        <f>IF('Encodage réponses Es'!X24="","",'Encodage réponses Es'!X24)</f>
      </c>
      <c r="BB26" s="19">
        <f>IF('Encodage réponses Es'!AG24="","",'Encodage réponses Es'!AG24)</f>
      </c>
      <c r="BC26" s="19">
        <f>IF('Encodage réponses Es'!AH24="","",'Encodage réponses Es'!AH24)</f>
      </c>
      <c r="BD26" s="19">
        <f>IF('Encodage réponses Es'!AK24="","",'Encodage réponses Es'!AK24)</f>
      </c>
      <c r="BE26" s="19">
        <f>IF('Encodage réponses Es'!AL24="","",'Encodage réponses Es'!AL24)</f>
      </c>
      <c r="BF26" s="19">
        <f>IF('Encodage réponses Es'!AQ24="","",'Encodage réponses Es'!AQ24)</f>
      </c>
      <c r="BG26" s="19">
        <f>IF('Encodage réponses Es'!AR24="","",'Encodage réponses Es'!AR24)</f>
      </c>
      <c r="BH26" s="19">
        <f>IF('Encodage réponses Es'!AS24="","",'Encodage réponses Es'!AS24)</f>
      </c>
      <c r="BI26" s="19">
        <f>IF('Encodage réponses Es'!AT24="","",'Encodage réponses Es'!AT24)</f>
      </c>
      <c r="BJ26" s="19">
        <f>IF('Encodage réponses Es'!AY24="","",'Encodage réponses Es'!AY24)</f>
      </c>
      <c r="BK26" s="19">
        <f>IF('Encodage réponses Es'!AZ24="","",'Encodage réponses Es'!AZ24)</f>
      </c>
      <c r="BL26" s="19">
        <f>IF('Encodage réponses Es'!BA24="","",'Encodage réponses Es'!BA24)</f>
      </c>
      <c r="BM26" s="19">
        <f>IF('Encodage réponses Es'!BB24="","",'Encodage réponses Es'!BB24)</f>
      </c>
      <c r="BN26" s="341">
        <f t="shared" si="1"/>
      </c>
      <c r="BO26" s="342"/>
      <c r="BP26" s="255">
        <f>IF('Encodage réponses Es'!AF24="","",'Encodage réponses Es'!AF24)</f>
      </c>
      <c r="BQ26" s="341">
        <f t="shared" si="2"/>
      </c>
      <c r="BR26" s="342"/>
      <c r="BS26" s="17">
        <f>IF('Encodage réponses Es'!K24="","",'Encodage réponses Es'!K24)</f>
      </c>
      <c r="BT26" s="18">
        <f>IF('Encodage réponses Es'!L24="","",'Encodage réponses Es'!L24)</f>
      </c>
      <c r="BU26" s="93">
        <f>IF('Encodage réponses Es'!U24="","",'Encodage réponses Es'!U24)</f>
      </c>
      <c r="BV26" s="341">
        <f t="shared" si="3"/>
      </c>
      <c r="BW26" s="342"/>
    </row>
    <row r="27" spans="1:75" ht="11.25" customHeight="1">
      <c r="A27" s="300"/>
      <c r="B27" s="301"/>
      <c r="C27" s="107">
        <f>IF('Encodage réponses Es'!C25="","",'Encodage réponses Es'!C25)</f>
        <v>23</v>
      </c>
      <c r="D27" s="108"/>
      <c r="E27" s="108"/>
      <c r="F27" s="188">
        <f t="shared" si="4"/>
      </c>
      <c r="G27" s="198">
        <f t="shared" si="5"/>
      </c>
      <c r="H27" s="127"/>
      <c r="I27" s="128"/>
      <c r="J27" s="103"/>
      <c r="K27" s="17">
        <f>IF('Encodage réponses Es'!T25="","",'Encodage réponses Es'!T25)</f>
      </c>
      <c r="L27" s="18">
        <f>IF('Encodage réponses Es'!AA25="","",'Encodage réponses Es'!AA25)</f>
      </c>
      <c r="M27" s="18">
        <f>IF('Encodage réponses Es'!AB25="","",'Encodage réponses Es'!AB25)</f>
      </c>
      <c r="N27" s="93">
        <f>IF('Encodage réponses Es'!AE25="","",'Encodage réponses Es'!AE25)</f>
      </c>
      <c r="O27" s="339">
        <f t="shared" si="0"/>
      </c>
      <c r="P27" s="340"/>
      <c r="Q27" s="17">
        <f>IF('Encodage réponses Es'!M25="","",'Encodage réponses Es'!M25)</f>
      </c>
      <c r="R27" s="18">
        <f>IF('Encodage réponses Es'!N25="","",'Encodage réponses Es'!N25)</f>
      </c>
      <c r="S27" s="18">
        <f>IF('Encodage réponses Es'!P25="","",'Encodage réponses Es'!P25)</f>
      </c>
      <c r="T27" s="18">
        <f>IF('Encodage réponses Es'!AD25="","",'Encodage réponses Es'!AD25)</f>
      </c>
      <c r="U27" s="18">
        <f>IF('Encodage réponses Es'!AI25="","",'Encodage réponses Es'!AI25)</f>
      </c>
      <c r="V27" s="18">
        <f>IF('Encodage réponses Es'!AJ25="","",'Encodage réponses Es'!AJ25)</f>
      </c>
      <c r="W27" s="18">
        <f>IF('Encodage réponses Es'!AM25="","",'Encodage réponses Es'!AM25)</f>
      </c>
      <c r="X27" s="18">
        <f>IF('Encodage réponses Es'!AN25="","",'Encodage réponses Es'!AN25)</f>
      </c>
      <c r="Y27" s="18">
        <f>IF('Encodage réponses Es'!AO25="","",'Encodage réponses Es'!AO25)</f>
      </c>
      <c r="Z27" s="18">
        <f>IF('Encodage réponses Es'!AP25="","",'Encodage réponses Es'!AP25)</f>
      </c>
      <c r="AA27" s="18">
        <f>IF('Encodage réponses Es'!AU25="","",'Encodage réponses Es'!AU25)</f>
      </c>
      <c r="AB27" s="18">
        <f>IF('Encodage réponses Es'!AV25="","",'Encodage réponses Es'!AV25)</f>
      </c>
      <c r="AC27" s="18">
        <f>IF('Encodage réponses Es'!AW25="","",'Encodage réponses Es'!AW25)</f>
      </c>
      <c r="AD27" s="93">
        <f>IF('Encodage réponses Es'!AX25="","",'Encodage réponses Es'!AX25)</f>
      </c>
      <c r="AE27" s="339">
        <f t="shared" si="6"/>
      </c>
      <c r="AF27" s="340"/>
      <c r="AG27" s="17">
        <f>IF('Encodage réponses Es'!F25="","",'Encodage réponses Es'!F25)</f>
      </c>
      <c r="AH27" s="18">
        <f>IF('Encodage réponses Es'!O25="","",'Encodage réponses Es'!O25)</f>
      </c>
      <c r="AI27" s="18">
        <f>IF('Encodage réponses Es'!Q25="","",'Encodage réponses Es'!Q25)</f>
      </c>
      <c r="AJ27" s="93">
        <f>IF('Encodage réponses Es'!R25="","",'Encodage réponses Es'!R25)</f>
      </c>
      <c r="AK27" s="339">
        <f t="shared" si="7"/>
      </c>
      <c r="AL27" s="340"/>
      <c r="AM27" s="19">
        <f>IF('Encodage réponses Es'!H25="","",'Encodage réponses Es'!H25)</f>
      </c>
      <c r="AN27" s="19">
        <f>IF('Encodage réponses Es'!Y25="","",'Encodage réponses Es'!Y25)</f>
      </c>
      <c r="AO27" s="341">
        <f t="shared" si="8"/>
      </c>
      <c r="AP27" s="342"/>
      <c r="AQ27" s="19">
        <f>IF('Encodage réponses Es'!E25="","",'Encodage réponses Es'!E25)</f>
      </c>
      <c r="AR27" s="19">
        <f>IF('Encodage réponses Es'!S25="","",'Encodage réponses Es'!S25)</f>
      </c>
      <c r="AS27" s="19">
        <f>IF('Encodage réponses Es'!W25="","",'Encodage réponses Es'!W25)</f>
      </c>
      <c r="AT27" s="19">
        <f>IF('Encodage réponses Es'!AC25="","",'Encodage réponses Es'!AC25)</f>
      </c>
      <c r="AU27" s="341">
        <f t="shared" si="9"/>
      </c>
      <c r="AV27" s="342"/>
      <c r="AW27" s="19">
        <f>IF('Encodage réponses Es'!G25="","",'Encodage réponses Es'!G25)</f>
      </c>
      <c r="AX27" s="19">
        <f>IF('Encodage réponses Es'!I25="","",'Encodage réponses Es'!I25)</f>
      </c>
      <c r="AY27" s="19">
        <f>IF('Encodage réponses Es'!J25="","",'Encodage réponses Es'!J25)</f>
      </c>
      <c r="AZ27" s="19">
        <f>IF('Encodage réponses Es'!V25="","",'Encodage réponses Es'!V25)</f>
      </c>
      <c r="BA27" s="19">
        <f>IF('Encodage réponses Es'!X25="","",'Encodage réponses Es'!X25)</f>
      </c>
      <c r="BB27" s="19">
        <f>IF('Encodage réponses Es'!AG25="","",'Encodage réponses Es'!AG25)</f>
      </c>
      <c r="BC27" s="19">
        <f>IF('Encodage réponses Es'!AH25="","",'Encodage réponses Es'!AH25)</f>
      </c>
      <c r="BD27" s="19">
        <f>IF('Encodage réponses Es'!AK25="","",'Encodage réponses Es'!AK25)</f>
      </c>
      <c r="BE27" s="19">
        <f>IF('Encodage réponses Es'!AL25="","",'Encodage réponses Es'!AL25)</f>
      </c>
      <c r="BF27" s="19">
        <f>IF('Encodage réponses Es'!AQ25="","",'Encodage réponses Es'!AQ25)</f>
      </c>
      <c r="BG27" s="19">
        <f>IF('Encodage réponses Es'!AR25="","",'Encodage réponses Es'!AR25)</f>
      </c>
      <c r="BH27" s="19">
        <f>IF('Encodage réponses Es'!AS25="","",'Encodage réponses Es'!AS25)</f>
      </c>
      <c r="BI27" s="19">
        <f>IF('Encodage réponses Es'!AT25="","",'Encodage réponses Es'!AT25)</f>
      </c>
      <c r="BJ27" s="19">
        <f>IF('Encodage réponses Es'!AY25="","",'Encodage réponses Es'!AY25)</f>
      </c>
      <c r="BK27" s="19">
        <f>IF('Encodage réponses Es'!AZ25="","",'Encodage réponses Es'!AZ25)</f>
      </c>
      <c r="BL27" s="19">
        <f>IF('Encodage réponses Es'!BA25="","",'Encodage réponses Es'!BA25)</f>
      </c>
      <c r="BM27" s="19">
        <f>IF('Encodage réponses Es'!BB25="","",'Encodage réponses Es'!BB25)</f>
      </c>
      <c r="BN27" s="341">
        <f t="shared" si="1"/>
      </c>
      <c r="BO27" s="342"/>
      <c r="BP27" s="255">
        <f>IF('Encodage réponses Es'!AF25="","",'Encodage réponses Es'!AF25)</f>
      </c>
      <c r="BQ27" s="341">
        <f t="shared" si="2"/>
      </c>
      <c r="BR27" s="342"/>
      <c r="BS27" s="17">
        <f>IF('Encodage réponses Es'!K25="","",'Encodage réponses Es'!K25)</f>
      </c>
      <c r="BT27" s="18">
        <f>IF('Encodage réponses Es'!L25="","",'Encodage réponses Es'!L25)</f>
      </c>
      <c r="BU27" s="93">
        <f>IF('Encodage réponses Es'!U25="","",'Encodage réponses Es'!U25)</f>
      </c>
      <c r="BV27" s="341">
        <f t="shared" si="3"/>
      </c>
      <c r="BW27" s="342"/>
    </row>
    <row r="28" spans="1:75" ht="11.25" customHeight="1">
      <c r="A28" s="300"/>
      <c r="B28" s="301"/>
      <c r="C28" s="107">
        <f>IF('Encodage réponses Es'!C26="","",'Encodage réponses Es'!C26)</f>
        <v>24</v>
      </c>
      <c r="D28" s="108"/>
      <c r="E28" s="108"/>
      <c r="F28" s="188">
        <f t="shared" si="4"/>
      </c>
      <c r="G28" s="198">
        <f t="shared" si="5"/>
      </c>
      <c r="H28" s="127"/>
      <c r="I28" s="128"/>
      <c r="J28" s="103"/>
      <c r="K28" s="17">
        <f>IF('Encodage réponses Es'!T26="","",'Encodage réponses Es'!T26)</f>
      </c>
      <c r="L28" s="18">
        <f>IF('Encodage réponses Es'!AA26="","",'Encodage réponses Es'!AA26)</f>
      </c>
      <c r="M28" s="18">
        <f>IF('Encodage réponses Es'!AB26="","",'Encodage réponses Es'!AB26)</f>
      </c>
      <c r="N28" s="93">
        <f>IF('Encodage réponses Es'!AE26="","",'Encodage réponses Es'!AE26)</f>
      </c>
      <c r="O28" s="339">
        <f t="shared" si="0"/>
      </c>
      <c r="P28" s="340"/>
      <c r="Q28" s="17">
        <f>IF('Encodage réponses Es'!M26="","",'Encodage réponses Es'!M26)</f>
      </c>
      <c r="R28" s="18">
        <f>IF('Encodage réponses Es'!N26="","",'Encodage réponses Es'!N26)</f>
      </c>
      <c r="S28" s="18">
        <f>IF('Encodage réponses Es'!P26="","",'Encodage réponses Es'!P26)</f>
      </c>
      <c r="T28" s="18">
        <f>IF('Encodage réponses Es'!AD26="","",'Encodage réponses Es'!AD26)</f>
      </c>
      <c r="U28" s="18">
        <f>IF('Encodage réponses Es'!AI26="","",'Encodage réponses Es'!AI26)</f>
      </c>
      <c r="V28" s="18">
        <f>IF('Encodage réponses Es'!AJ26="","",'Encodage réponses Es'!AJ26)</f>
      </c>
      <c r="W28" s="18">
        <f>IF('Encodage réponses Es'!AM26="","",'Encodage réponses Es'!AM26)</f>
      </c>
      <c r="X28" s="18">
        <f>IF('Encodage réponses Es'!AN26="","",'Encodage réponses Es'!AN26)</f>
      </c>
      <c r="Y28" s="18">
        <f>IF('Encodage réponses Es'!AO26="","",'Encodage réponses Es'!AO26)</f>
      </c>
      <c r="Z28" s="18">
        <f>IF('Encodage réponses Es'!AP26="","",'Encodage réponses Es'!AP26)</f>
      </c>
      <c r="AA28" s="18">
        <f>IF('Encodage réponses Es'!AU26="","",'Encodage réponses Es'!AU26)</f>
      </c>
      <c r="AB28" s="18">
        <f>IF('Encodage réponses Es'!AV26="","",'Encodage réponses Es'!AV26)</f>
      </c>
      <c r="AC28" s="18">
        <f>IF('Encodage réponses Es'!AW26="","",'Encodage réponses Es'!AW26)</f>
      </c>
      <c r="AD28" s="93">
        <f>IF('Encodage réponses Es'!AX26="","",'Encodage réponses Es'!AX26)</f>
      </c>
      <c r="AE28" s="339">
        <f t="shared" si="6"/>
      </c>
      <c r="AF28" s="340"/>
      <c r="AG28" s="17">
        <f>IF('Encodage réponses Es'!F26="","",'Encodage réponses Es'!F26)</f>
      </c>
      <c r="AH28" s="18">
        <f>IF('Encodage réponses Es'!O26="","",'Encodage réponses Es'!O26)</f>
      </c>
      <c r="AI28" s="18">
        <f>IF('Encodage réponses Es'!Q26="","",'Encodage réponses Es'!Q26)</f>
      </c>
      <c r="AJ28" s="93">
        <f>IF('Encodage réponses Es'!R26="","",'Encodage réponses Es'!R26)</f>
      </c>
      <c r="AK28" s="339">
        <f t="shared" si="7"/>
      </c>
      <c r="AL28" s="340"/>
      <c r="AM28" s="19">
        <f>IF('Encodage réponses Es'!H26="","",'Encodage réponses Es'!H26)</f>
      </c>
      <c r="AN28" s="19">
        <f>IF('Encodage réponses Es'!Y26="","",'Encodage réponses Es'!Y26)</f>
      </c>
      <c r="AO28" s="341">
        <f t="shared" si="8"/>
      </c>
      <c r="AP28" s="342"/>
      <c r="AQ28" s="19">
        <f>IF('Encodage réponses Es'!E26="","",'Encodage réponses Es'!E26)</f>
      </c>
      <c r="AR28" s="19">
        <f>IF('Encodage réponses Es'!S26="","",'Encodage réponses Es'!S26)</f>
      </c>
      <c r="AS28" s="19">
        <f>IF('Encodage réponses Es'!W26="","",'Encodage réponses Es'!W26)</f>
      </c>
      <c r="AT28" s="19">
        <f>IF('Encodage réponses Es'!AC26="","",'Encodage réponses Es'!AC26)</f>
      </c>
      <c r="AU28" s="341">
        <f t="shared" si="9"/>
      </c>
      <c r="AV28" s="342"/>
      <c r="AW28" s="19">
        <f>IF('Encodage réponses Es'!G26="","",'Encodage réponses Es'!G26)</f>
      </c>
      <c r="AX28" s="19">
        <f>IF('Encodage réponses Es'!I26="","",'Encodage réponses Es'!I26)</f>
      </c>
      <c r="AY28" s="19">
        <f>IF('Encodage réponses Es'!J26="","",'Encodage réponses Es'!J26)</f>
      </c>
      <c r="AZ28" s="19">
        <f>IF('Encodage réponses Es'!V26="","",'Encodage réponses Es'!V26)</f>
      </c>
      <c r="BA28" s="19">
        <f>IF('Encodage réponses Es'!X26="","",'Encodage réponses Es'!X26)</f>
      </c>
      <c r="BB28" s="19">
        <f>IF('Encodage réponses Es'!AG26="","",'Encodage réponses Es'!AG26)</f>
      </c>
      <c r="BC28" s="19">
        <f>IF('Encodage réponses Es'!AH26="","",'Encodage réponses Es'!AH26)</f>
      </c>
      <c r="BD28" s="19">
        <f>IF('Encodage réponses Es'!AK26="","",'Encodage réponses Es'!AK26)</f>
      </c>
      <c r="BE28" s="19">
        <f>IF('Encodage réponses Es'!AL26="","",'Encodage réponses Es'!AL26)</f>
      </c>
      <c r="BF28" s="19">
        <f>IF('Encodage réponses Es'!AQ26="","",'Encodage réponses Es'!AQ26)</f>
      </c>
      <c r="BG28" s="19">
        <f>IF('Encodage réponses Es'!AR26="","",'Encodage réponses Es'!AR26)</f>
      </c>
      <c r="BH28" s="19">
        <f>IF('Encodage réponses Es'!AS26="","",'Encodage réponses Es'!AS26)</f>
      </c>
      <c r="BI28" s="19">
        <f>IF('Encodage réponses Es'!AT26="","",'Encodage réponses Es'!AT26)</f>
      </c>
      <c r="BJ28" s="19">
        <f>IF('Encodage réponses Es'!AY26="","",'Encodage réponses Es'!AY26)</f>
      </c>
      <c r="BK28" s="19">
        <f>IF('Encodage réponses Es'!AZ26="","",'Encodage réponses Es'!AZ26)</f>
      </c>
      <c r="BL28" s="19">
        <f>IF('Encodage réponses Es'!BA26="","",'Encodage réponses Es'!BA26)</f>
      </c>
      <c r="BM28" s="19">
        <f>IF('Encodage réponses Es'!BB26="","",'Encodage réponses Es'!BB26)</f>
      </c>
      <c r="BN28" s="341">
        <f t="shared" si="1"/>
      </c>
      <c r="BO28" s="342"/>
      <c r="BP28" s="255">
        <f>IF('Encodage réponses Es'!AF26="","",'Encodage réponses Es'!AF26)</f>
      </c>
      <c r="BQ28" s="341">
        <f t="shared" si="2"/>
      </c>
      <c r="BR28" s="342"/>
      <c r="BS28" s="17">
        <f>IF('Encodage réponses Es'!K26="","",'Encodage réponses Es'!K26)</f>
      </c>
      <c r="BT28" s="18">
        <f>IF('Encodage réponses Es'!L26="","",'Encodage réponses Es'!L26)</f>
      </c>
      <c r="BU28" s="93">
        <f>IF('Encodage réponses Es'!U26="","",'Encodage réponses Es'!U26)</f>
      </c>
      <c r="BV28" s="341">
        <f t="shared" si="3"/>
      </c>
      <c r="BW28" s="342"/>
    </row>
    <row r="29" spans="1:75" ht="11.25" customHeight="1">
      <c r="A29" s="300"/>
      <c r="B29" s="301"/>
      <c r="C29" s="107">
        <f>IF('Encodage réponses Es'!C27="","",'Encodage réponses Es'!C27)</f>
        <v>25</v>
      </c>
      <c r="D29" s="108"/>
      <c r="E29" s="108"/>
      <c r="F29" s="188">
        <f t="shared" si="4"/>
      </c>
      <c r="G29" s="198">
        <f t="shared" si="5"/>
      </c>
      <c r="H29" s="127"/>
      <c r="I29" s="128"/>
      <c r="J29" s="103"/>
      <c r="K29" s="17">
        <f>IF('Encodage réponses Es'!T27="","",'Encodage réponses Es'!T27)</f>
      </c>
      <c r="L29" s="18">
        <f>IF('Encodage réponses Es'!AA27="","",'Encodage réponses Es'!AA27)</f>
      </c>
      <c r="M29" s="18">
        <f>IF('Encodage réponses Es'!AB27="","",'Encodage réponses Es'!AB27)</f>
      </c>
      <c r="N29" s="93">
        <f>IF('Encodage réponses Es'!AE27="","",'Encodage réponses Es'!AE27)</f>
      </c>
      <c r="O29" s="339">
        <f t="shared" si="0"/>
      </c>
      <c r="P29" s="340"/>
      <c r="Q29" s="17">
        <f>IF('Encodage réponses Es'!M27="","",'Encodage réponses Es'!M27)</f>
      </c>
      <c r="R29" s="18">
        <f>IF('Encodage réponses Es'!N27="","",'Encodage réponses Es'!N27)</f>
      </c>
      <c r="S29" s="18">
        <f>IF('Encodage réponses Es'!P27="","",'Encodage réponses Es'!P27)</f>
      </c>
      <c r="T29" s="18">
        <f>IF('Encodage réponses Es'!AD27="","",'Encodage réponses Es'!AD27)</f>
      </c>
      <c r="U29" s="18">
        <f>IF('Encodage réponses Es'!AI27="","",'Encodage réponses Es'!AI27)</f>
      </c>
      <c r="V29" s="18">
        <f>IF('Encodage réponses Es'!AJ27="","",'Encodage réponses Es'!AJ27)</f>
      </c>
      <c r="W29" s="18">
        <f>IF('Encodage réponses Es'!AM27="","",'Encodage réponses Es'!AM27)</f>
      </c>
      <c r="X29" s="18">
        <f>IF('Encodage réponses Es'!AN27="","",'Encodage réponses Es'!AN27)</f>
      </c>
      <c r="Y29" s="18">
        <f>IF('Encodage réponses Es'!AO27="","",'Encodage réponses Es'!AO27)</f>
      </c>
      <c r="Z29" s="18">
        <f>IF('Encodage réponses Es'!AP27="","",'Encodage réponses Es'!AP27)</f>
      </c>
      <c r="AA29" s="18">
        <f>IF('Encodage réponses Es'!AU27="","",'Encodage réponses Es'!AU27)</f>
      </c>
      <c r="AB29" s="18">
        <f>IF('Encodage réponses Es'!AV27="","",'Encodage réponses Es'!AV27)</f>
      </c>
      <c r="AC29" s="18">
        <f>IF('Encodage réponses Es'!AW27="","",'Encodage réponses Es'!AW27)</f>
      </c>
      <c r="AD29" s="93">
        <f>IF('Encodage réponses Es'!AX27="","",'Encodage réponses Es'!AX27)</f>
      </c>
      <c r="AE29" s="339">
        <f t="shared" si="6"/>
      </c>
      <c r="AF29" s="340"/>
      <c r="AG29" s="17">
        <f>IF('Encodage réponses Es'!F27="","",'Encodage réponses Es'!F27)</f>
      </c>
      <c r="AH29" s="18">
        <f>IF('Encodage réponses Es'!O27="","",'Encodage réponses Es'!O27)</f>
      </c>
      <c r="AI29" s="18">
        <f>IF('Encodage réponses Es'!Q27="","",'Encodage réponses Es'!Q27)</f>
      </c>
      <c r="AJ29" s="93">
        <f>IF('Encodage réponses Es'!R27="","",'Encodage réponses Es'!R27)</f>
      </c>
      <c r="AK29" s="339">
        <f t="shared" si="7"/>
      </c>
      <c r="AL29" s="340"/>
      <c r="AM29" s="19">
        <f>IF('Encodage réponses Es'!H27="","",'Encodage réponses Es'!H27)</f>
      </c>
      <c r="AN29" s="19">
        <f>IF('Encodage réponses Es'!Y27="","",'Encodage réponses Es'!Y27)</f>
      </c>
      <c r="AO29" s="341">
        <f t="shared" si="8"/>
      </c>
      <c r="AP29" s="342"/>
      <c r="AQ29" s="19">
        <f>IF('Encodage réponses Es'!E27="","",'Encodage réponses Es'!E27)</f>
      </c>
      <c r="AR29" s="19">
        <f>IF('Encodage réponses Es'!S27="","",'Encodage réponses Es'!S27)</f>
      </c>
      <c r="AS29" s="19">
        <f>IF('Encodage réponses Es'!W27="","",'Encodage réponses Es'!W27)</f>
      </c>
      <c r="AT29" s="19">
        <f>IF('Encodage réponses Es'!AC27="","",'Encodage réponses Es'!AC27)</f>
      </c>
      <c r="AU29" s="341">
        <f t="shared" si="9"/>
      </c>
      <c r="AV29" s="342"/>
      <c r="AW29" s="19">
        <f>IF('Encodage réponses Es'!G27="","",'Encodage réponses Es'!G27)</f>
      </c>
      <c r="AX29" s="19">
        <f>IF('Encodage réponses Es'!I27="","",'Encodage réponses Es'!I27)</f>
      </c>
      <c r="AY29" s="19">
        <f>IF('Encodage réponses Es'!J27="","",'Encodage réponses Es'!J27)</f>
      </c>
      <c r="AZ29" s="19">
        <f>IF('Encodage réponses Es'!V27="","",'Encodage réponses Es'!V27)</f>
      </c>
      <c r="BA29" s="19">
        <f>IF('Encodage réponses Es'!X27="","",'Encodage réponses Es'!X27)</f>
      </c>
      <c r="BB29" s="19">
        <f>IF('Encodage réponses Es'!AG27="","",'Encodage réponses Es'!AG27)</f>
      </c>
      <c r="BC29" s="19">
        <f>IF('Encodage réponses Es'!AH27="","",'Encodage réponses Es'!AH27)</f>
      </c>
      <c r="BD29" s="19">
        <f>IF('Encodage réponses Es'!AK27="","",'Encodage réponses Es'!AK27)</f>
      </c>
      <c r="BE29" s="19">
        <f>IF('Encodage réponses Es'!AL27="","",'Encodage réponses Es'!AL27)</f>
      </c>
      <c r="BF29" s="19">
        <f>IF('Encodage réponses Es'!AQ27="","",'Encodage réponses Es'!AQ27)</f>
      </c>
      <c r="BG29" s="19">
        <f>IF('Encodage réponses Es'!AR27="","",'Encodage réponses Es'!AR27)</f>
      </c>
      <c r="BH29" s="19">
        <f>IF('Encodage réponses Es'!AS27="","",'Encodage réponses Es'!AS27)</f>
      </c>
      <c r="BI29" s="19">
        <f>IF('Encodage réponses Es'!AT27="","",'Encodage réponses Es'!AT27)</f>
      </c>
      <c r="BJ29" s="19">
        <f>IF('Encodage réponses Es'!AY27="","",'Encodage réponses Es'!AY27)</f>
      </c>
      <c r="BK29" s="19">
        <f>IF('Encodage réponses Es'!AZ27="","",'Encodage réponses Es'!AZ27)</f>
      </c>
      <c r="BL29" s="19">
        <f>IF('Encodage réponses Es'!BA27="","",'Encodage réponses Es'!BA27)</f>
      </c>
      <c r="BM29" s="19">
        <f>IF('Encodage réponses Es'!BB27="","",'Encodage réponses Es'!BB27)</f>
      </c>
      <c r="BN29" s="341">
        <f t="shared" si="1"/>
      </c>
      <c r="BO29" s="342"/>
      <c r="BP29" s="255">
        <f>IF('Encodage réponses Es'!AF27="","",'Encodage réponses Es'!AF27)</f>
      </c>
      <c r="BQ29" s="341">
        <f t="shared" si="2"/>
      </c>
      <c r="BR29" s="342"/>
      <c r="BS29" s="17">
        <f>IF('Encodage réponses Es'!K27="","",'Encodage réponses Es'!K27)</f>
      </c>
      <c r="BT29" s="18">
        <f>IF('Encodage réponses Es'!L27="","",'Encodage réponses Es'!L27)</f>
      </c>
      <c r="BU29" s="93">
        <f>IF('Encodage réponses Es'!U27="","",'Encodage réponses Es'!U27)</f>
      </c>
      <c r="BV29" s="341">
        <f t="shared" si="3"/>
      </c>
      <c r="BW29" s="342"/>
    </row>
    <row r="30" spans="1:75" ht="11.25" customHeight="1">
      <c r="A30" s="300"/>
      <c r="B30" s="301"/>
      <c r="C30" s="107">
        <f>IF('Encodage réponses Es'!C28="","",'Encodage réponses Es'!C28)</f>
        <v>26</v>
      </c>
      <c r="D30" s="108"/>
      <c r="E30" s="108"/>
      <c r="F30" s="188">
        <f t="shared" si="4"/>
      </c>
      <c r="G30" s="198">
        <f t="shared" si="5"/>
      </c>
      <c r="H30" s="127"/>
      <c r="I30" s="128"/>
      <c r="J30" s="103"/>
      <c r="K30" s="17">
        <f>IF('Encodage réponses Es'!T28="","",'Encodage réponses Es'!T28)</f>
      </c>
      <c r="L30" s="18">
        <f>IF('Encodage réponses Es'!AA28="","",'Encodage réponses Es'!AA28)</f>
      </c>
      <c r="M30" s="18">
        <f>IF('Encodage réponses Es'!AB28="","",'Encodage réponses Es'!AB28)</f>
      </c>
      <c r="N30" s="93">
        <f>IF('Encodage réponses Es'!AE28="","",'Encodage réponses Es'!AE28)</f>
      </c>
      <c r="O30" s="339">
        <f t="shared" si="0"/>
      </c>
      <c r="P30" s="340"/>
      <c r="Q30" s="17">
        <f>IF('Encodage réponses Es'!M28="","",'Encodage réponses Es'!M28)</f>
      </c>
      <c r="R30" s="18">
        <f>IF('Encodage réponses Es'!N28="","",'Encodage réponses Es'!N28)</f>
      </c>
      <c r="S30" s="18">
        <f>IF('Encodage réponses Es'!P28="","",'Encodage réponses Es'!P28)</f>
      </c>
      <c r="T30" s="18">
        <f>IF('Encodage réponses Es'!AD28="","",'Encodage réponses Es'!AD28)</f>
      </c>
      <c r="U30" s="18">
        <f>IF('Encodage réponses Es'!AI28="","",'Encodage réponses Es'!AI28)</f>
      </c>
      <c r="V30" s="18">
        <f>IF('Encodage réponses Es'!AJ28="","",'Encodage réponses Es'!AJ28)</f>
      </c>
      <c r="W30" s="18">
        <f>IF('Encodage réponses Es'!AM28="","",'Encodage réponses Es'!AM28)</f>
      </c>
      <c r="X30" s="18">
        <f>IF('Encodage réponses Es'!AN28="","",'Encodage réponses Es'!AN28)</f>
      </c>
      <c r="Y30" s="18">
        <f>IF('Encodage réponses Es'!AO28="","",'Encodage réponses Es'!AO28)</f>
      </c>
      <c r="Z30" s="18">
        <f>IF('Encodage réponses Es'!AP28="","",'Encodage réponses Es'!AP28)</f>
      </c>
      <c r="AA30" s="18">
        <f>IF('Encodage réponses Es'!AU28="","",'Encodage réponses Es'!AU28)</f>
      </c>
      <c r="AB30" s="18">
        <f>IF('Encodage réponses Es'!AV28="","",'Encodage réponses Es'!AV28)</f>
      </c>
      <c r="AC30" s="18">
        <f>IF('Encodage réponses Es'!AW28="","",'Encodage réponses Es'!AW28)</f>
      </c>
      <c r="AD30" s="93">
        <f>IF('Encodage réponses Es'!AX28="","",'Encodage réponses Es'!AX28)</f>
      </c>
      <c r="AE30" s="339">
        <f t="shared" si="6"/>
      </c>
      <c r="AF30" s="340"/>
      <c r="AG30" s="17">
        <f>IF('Encodage réponses Es'!F28="","",'Encodage réponses Es'!F28)</f>
      </c>
      <c r="AH30" s="18">
        <f>IF('Encodage réponses Es'!O28="","",'Encodage réponses Es'!O28)</f>
      </c>
      <c r="AI30" s="18">
        <f>IF('Encodage réponses Es'!Q28="","",'Encodage réponses Es'!Q28)</f>
      </c>
      <c r="AJ30" s="93">
        <f>IF('Encodage réponses Es'!R28="","",'Encodage réponses Es'!R28)</f>
      </c>
      <c r="AK30" s="339">
        <f t="shared" si="7"/>
      </c>
      <c r="AL30" s="340"/>
      <c r="AM30" s="19">
        <f>IF('Encodage réponses Es'!H28="","",'Encodage réponses Es'!H28)</f>
      </c>
      <c r="AN30" s="19">
        <f>IF('Encodage réponses Es'!Y28="","",'Encodage réponses Es'!Y28)</f>
      </c>
      <c r="AO30" s="341">
        <f t="shared" si="8"/>
      </c>
      <c r="AP30" s="342"/>
      <c r="AQ30" s="19">
        <f>IF('Encodage réponses Es'!E28="","",'Encodage réponses Es'!E28)</f>
      </c>
      <c r="AR30" s="19">
        <f>IF('Encodage réponses Es'!S28="","",'Encodage réponses Es'!S28)</f>
      </c>
      <c r="AS30" s="19">
        <f>IF('Encodage réponses Es'!W28="","",'Encodage réponses Es'!W28)</f>
      </c>
      <c r="AT30" s="19">
        <f>IF('Encodage réponses Es'!AC28="","",'Encodage réponses Es'!AC28)</f>
      </c>
      <c r="AU30" s="341">
        <f t="shared" si="9"/>
      </c>
      <c r="AV30" s="342"/>
      <c r="AW30" s="19">
        <f>IF('Encodage réponses Es'!G28="","",'Encodage réponses Es'!G28)</f>
      </c>
      <c r="AX30" s="19">
        <f>IF('Encodage réponses Es'!I28="","",'Encodage réponses Es'!I28)</f>
      </c>
      <c r="AY30" s="19">
        <f>IF('Encodage réponses Es'!J28="","",'Encodage réponses Es'!J28)</f>
      </c>
      <c r="AZ30" s="19">
        <f>IF('Encodage réponses Es'!V28="","",'Encodage réponses Es'!V28)</f>
      </c>
      <c r="BA30" s="19">
        <f>IF('Encodage réponses Es'!X28="","",'Encodage réponses Es'!X28)</f>
      </c>
      <c r="BB30" s="19">
        <f>IF('Encodage réponses Es'!AG28="","",'Encodage réponses Es'!AG28)</f>
      </c>
      <c r="BC30" s="19">
        <f>IF('Encodage réponses Es'!AH28="","",'Encodage réponses Es'!AH28)</f>
      </c>
      <c r="BD30" s="19">
        <f>IF('Encodage réponses Es'!AK28="","",'Encodage réponses Es'!AK28)</f>
      </c>
      <c r="BE30" s="19">
        <f>IF('Encodage réponses Es'!AL28="","",'Encodage réponses Es'!AL28)</f>
      </c>
      <c r="BF30" s="19">
        <f>IF('Encodage réponses Es'!AQ28="","",'Encodage réponses Es'!AQ28)</f>
      </c>
      <c r="BG30" s="19">
        <f>IF('Encodage réponses Es'!AR28="","",'Encodage réponses Es'!AR28)</f>
      </c>
      <c r="BH30" s="19">
        <f>IF('Encodage réponses Es'!AS28="","",'Encodage réponses Es'!AS28)</f>
      </c>
      <c r="BI30" s="19">
        <f>IF('Encodage réponses Es'!AT28="","",'Encodage réponses Es'!AT28)</f>
      </c>
      <c r="BJ30" s="19">
        <f>IF('Encodage réponses Es'!AY28="","",'Encodage réponses Es'!AY28)</f>
      </c>
      <c r="BK30" s="19">
        <f>IF('Encodage réponses Es'!AZ28="","",'Encodage réponses Es'!AZ28)</f>
      </c>
      <c r="BL30" s="19">
        <f>IF('Encodage réponses Es'!BA28="","",'Encodage réponses Es'!BA28)</f>
      </c>
      <c r="BM30" s="19">
        <f>IF('Encodage réponses Es'!BB28="","",'Encodage réponses Es'!BB28)</f>
      </c>
      <c r="BN30" s="341">
        <f t="shared" si="1"/>
      </c>
      <c r="BO30" s="342"/>
      <c r="BP30" s="255">
        <f>IF('Encodage réponses Es'!AF28="","",'Encodage réponses Es'!AF28)</f>
      </c>
      <c r="BQ30" s="341">
        <f t="shared" si="2"/>
      </c>
      <c r="BR30" s="342"/>
      <c r="BS30" s="17">
        <f>IF('Encodage réponses Es'!K28="","",'Encodage réponses Es'!K28)</f>
      </c>
      <c r="BT30" s="18">
        <f>IF('Encodage réponses Es'!L28="","",'Encodage réponses Es'!L28)</f>
      </c>
      <c r="BU30" s="93">
        <f>IF('Encodage réponses Es'!U28="","",'Encodage réponses Es'!U28)</f>
      </c>
      <c r="BV30" s="341">
        <f t="shared" si="3"/>
      </c>
      <c r="BW30" s="342"/>
    </row>
    <row r="31" spans="1:75" ht="11.25" customHeight="1">
      <c r="A31" s="300"/>
      <c r="B31" s="301"/>
      <c r="C31" s="107">
        <f>IF('Encodage réponses Es'!C29="","",'Encodage réponses Es'!C29)</f>
        <v>27</v>
      </c>
      <c r="D31" s="108"/>
      <c r="E31" s="108"/>
      <c r="F31" s="188">
        <f t="shared" si="4"/>
      </c>
      <c r="G31" s="198">
        <f t="shared" si="5"/>
      </c>
      <c r="H31" s="127"/>
      <c r="I31" s="128"/>
      <c r="J31" s="103"/>
      <c r="K31" s="17">
        <f>IF('Encodage réponses Es'!T29="","",'Encodage réponses Es'!T29)</f>
      </c>
      <c r="L31" s="18">
        <f>IF('Encodage réponses Es'!AA29="","",'Encodage réponses Es'!AA29)</f>
      </c>
      <c r="M31" s="18">
        <f>IF('Encodage réponses Es'!AB29="","",'Encodage réponses Es'!AB29)</f>
      </c>
      <c r="N31" s="93">
        <f>IF('Encodage réponses Es'!AE29="","",'Encodage réponses Es'!AE29)</f>
      </c>
      <c r="O31" s="339">
        <f t="shared" si="0"/>
      </c>
      <c r="P31" s="340"/>
      <c r="Q31" s="17">
        <f>IF('Encodage réponses Es'!M29="","",'Encodage réponses Es'!M29)</f>
      </c>
      <c r="R31" s="18">
        <f>IF('Encodage réponses Es'!N29="","",'Encodage réponses Es'!N29)</f>
      </c>
      <c r="S31" s="18">
        <f>IF('Encodage réponses Es'!P29="","",'Encodage réponses Es'!P29)</f>
      </c>
      <c r="T31" s="18">
        <f>IF('Encodage réponses Es'!AD29="","",'Encodage réponses Es'!AD29)</f>
      </c>
      <c r="U31" s="18">
        <f>IF('Encodage réponses Es'!AI29="","",'Encodage réponses Es'!AI29)</f>
      </c>
      <c r="V31" s="18">
        <f>IF('Encodage réponses Es'!AJ29="","",'Encodage réponses Es'!AJ29)</f>
      </c>
      <c r="W31" s="18">
        <f>IF('Encodage réponses Es'!AM29="","",'Encodage réponses Es'!AM29)</f>
      </c>
      <c r="X31" s="18">
        <f>IF('Encodage réponses Es'!AN29="","",'Encodage réponses Es'!AN29)</f>
      </c>
      <c r="Y31" s="18">
        <f>IF('Encodage réponses Es'!AO29="","",'Encodage réponses Es'!AO29)</f>
      </c>
      <c r="Z31" s="18">
        <f>IF('Encodage réponses Es'!AP29="","",'Encodage réponses Es'!AP29)</f>
      </c>
      <c r="AA31" s="18">
        <f>IF('Encodage réponses Es'!AU29="","",'Encodage réponses Es'!AU29)</f>
      </c>
      <c r="AB31" s="18">
        <f>IF('Encodage réponses Es'!AV29="","",'Encodage réponses Es'!AV29)</f>
      </c>
      <c r="AC31" s="18">
        <f>IF('Encodage réponses Es'!AW29="","",'Encodage réponses Es'!AW29)</f>
      </c>
      <c r="AD31" s="93">
        <f>IF('Encodage réponses Es'!AX29="","",'Encodage réponses Es'!AX29)</f>
      </c>
      <c r="AE31" s="339">
        <f t="shared" si="6"/>
      </c>
      <c r="AF31" s="340"/>
      <c r="AG31" s="17">
        <f>IF('Encodage réponses Es'!F29="","",'Encodage réponses Es'!F29)</f>
      </c>
      <c r="AH31" s="18">
        <f>IF('Encodage réponses Es'!O29="","",'Encodage réponses Es'!O29)</f>
      </c>
      <c r="AI31" s="18">
        <f>IF('Encodage réponses Es'!Q29="","",'Encodage réponses Es'!Q29)</f>
      </c>
      <c r="AJ31" s="93">
        <f>IF('Encodage réponses Es'!R29="","",'Encodage réponses Es'!R29)</f>
      </c>
      <c r="AK31" s="339">
        <f t="shared" si="7"/>
      </c>
      <c r="AL31" s="340"/>
      <c r="AM31" s="19">
        <f>IF('Encodage réponses Es'!H29="","",'Encodage réponses Es'!H29)</f>
      </c>
      <c r="AN31" s="19">
        <f>IF('Encodage réponses Es'!Y29="","",'Encodage réponses Es'!Y29)</f>
      </c>
      <c r="AO31" s="341">
        <f t="shared" si="8"/>
      </c>
      <c r="AP31" s="342"/>
      <c r="AQ31" s="19">
        <f>IF('Encodage réponses Es'!E29="","",'Encodage réponses Es'!E29)</f>
      </c>
      <c r="AR31" s="19">
        <f>IF('Encodage réponses Es'!S29="","",'Encodage réponses Es'!S29)</f>
      </c>
      <c r="AS31" s="19">
        <f>IF('Encodage réponses Es'!W29="","",'Encodage réponses Es'!W29)</f>
      </c>
      <c r="AT31" s="19">
        <f>IF('Encodage réponses Es'!AC29="","",'Encodage réponses Es'!AC29)</f>
      </c>
      <c r="AU31" s="341">
        <f t="shared" si="9"/>
      </c>
      <c r="AV31" s="342"/>
      <c r="AW31" s="19">
        <f>IF('Encodage réponses Es'!G29="","",'Encodage réponses Es'!G29)</f>
      </c>
      <c r="AX31" s="19">
        <f>IF('Encodage réponses Es'!I29="","",'Encodage réponses Es'!I29)</f>
      </c>
      <c r="AY31" s="19">
        <f>IF('Encodage réponses Es'!J29="","",'Encodage réponses Es'!J29)</f>
      </c>
      <c r="AZ31" s="19">
        <f>IF('Encodage réponses Es'!V29="","",'Encodage réponses Es'!V29)</f>
      </c>
      <c r="BA31" s="19">
        <f>IF('Encodage réponses Es'!X29="","",'Encodage réponses Es'!X29)</f>
      </c>
      <c r="BB31" s="19">
        <f>IF('Encodage réponses Es'!AG29="","",'Encodage réponses Es'!AG29)</f>
      </c>
      <c r="BC31" s="19">
        <f>IF('Encodage réponses Es'!AH29="","",'Encodage réponses Es'!AH29)</f>
      </c>
      <c r="BD31" s="19">
        <f>IF('Encodage réponses Es'!AK29="","",'Encodage réponses Es'!AK29)</f>
      </c>
      <c r="BE31" s="19">
        <f>IF('Encodage réponses Es'!AL29="","",'Encodage réponses Es'!AL29)</f>
      </c>
      <c r="BF31" s="19">
        <f>IF('Encodage réponses Es'!AQ29="","",'Encodage réponses Es'!AQ29)</f>
      </c>
      <c r="BG31" s="19">
        <f>IF('Encodage réponses Es'!AR29="","",'Encodage réponses Es'!AR29)</f>
      </c>
      <c r="BH31" s="19">
        <f>IF('Encodage réponses Es'!AS29="","",'Encodage réponses Es'!AS29)</f>
      </c>
      <c r="BI31" s="19">
        <f>IF('Encodage réponses Es'!AT29="","",'Encodage réponses Es'!AT29)</f>
      </c>
      <c r="BJ31" s="19">
        <f>IF('Encodage réponses Es'!AY29="","",'Encodage réponses Es'!AY29)</f>
      </c>
      <c r="BK31" s="19">
        <f>IF('Encodage réponses Es'!AZ29="","",'Encodage réponses Es'!AZ29)</f>
      </c>
      <c r="BL31" s="19">
        <f>IF('Encodage réponses Es'!BA29="","",'Encodage réponses Es'!BA29)</f>
      </c>
      <c r="BM31" s="19">
        <f>IF('Encodage réponses Es'!BB29="","",'Encodage réponses Es'!BB29)</f>
      </c>
      <c r="BN31" s="341">
        <f t="shared" si="1"/>
      </c>
      <c r="BO31" s="342"/>
      <c r="BP31" s="255">
        <f>IF('Encodage réponses Es'!AF29="","",'Encodage réponses Es'!AF29)</f>
      </c>
      <c r="BQ31" s="341">
        <f t="shared" si="2"/>
      </c>
      <c r="BR31" s="342"/>
      <c r="BS31" s="17">
        <f>IF('Encodage réponses Es'!K29="","",'Encodage réponses Es'!K29)</f>
      </c>
      <c r="BT31" s="18">
        <f>IF('Encodage réponses Es'!L29="","",'Encodage réponses Es'!L29)</f>
      </c>
      <c r="BU31" s="93">
        <f>IF('Encodage réponses Es'!U29="","",'Encodage réponses Es'!U29)</f>
      </c>
      <c r="BV31" s="341">
        <f t="shared" si="3"/>
      </c>
      <c r="BW31" s="342"/>
    </row>
    <row r="32" spans="1:75" ht="11.25" customHeight="1">
      <c r="A32" s="300"/>
      <c r="B32" s="301"/>
      <c r="C32" s="107">
        <f>IF('Encodage réponses Es'!C30="","",'Encodage réponses Es'!C30)</f>
        <v>28</v>
      </c>
      <c r="D32" s="108"/>
      <c r="E32" s="108"/>
      <c r="F32" s="188">
        <f t="shared" si="4"/>
      </c>
      <c r="G32" s="198">
        <f t="shared" si="5"/>
      </c>
      <c r="H32" s="127"/>
      <c r="I32" s="128"/>
      <c r="J32" s="103"/>
      <c r="K32" s="17">
        <f>IF('Encodage réponses Es'!T30="","",'Encodage réponses Es'!T30)</f>
      </c>
      <c r="L32" s="18">
        <f>IF('Encodage réponses Es'!AA30="","",'Encodage réponses Es'!AA30)</f>
      </c>
      <c r="M32" s="18">
        <f>IF('Encodage réponses Es'!AB30="","",'Encodage réponses Es'!AB30)</f>
      </c>
      <c r="N32" s="93">
        <f>IF('Encodage réponses Es'!AE30="","",'Encodage réponses Es'!AE30)</f>
      </c>
      <c r="O32" s="339">
        <f t="shared" si="0"/>
      </c>
      <c r="P32" s="340"/>
      <c r="Q32" s="17">
        <f>IF('Encodage réponses Es'!M30="","",'Encodage réponses Es'!M30)</f>
      </c>
      <c r="R32" s="18">
        <f>IF('Encodage réponses Es'!N30="","",'Encodage réponses Es'!N30)</f>
      </c>
      <c r="S32" s="18">
        <f>IF('Encodage réponses Es'!P30="","",'Encodage réponses Es'!P30)</f>
      </c>
      <c r="T32" s="18">
        <f>IF('Encodage réponses Es'!AD30="","",'Encodage réponses Es'!AD30)</f>
      </c>
      <c r="U32" s="18">
        <f>IF('Encodage réponses Es'!AI30="","",'Encodage réponses Es'!AI30)</f>
      </c>
      <c r="V32" s="18">
        <f>IF('Encodage réponses Es'!AJ30="","",'Encodage réponses Es'!AJ30)</f>
      </c>
      <c r="W32" s="18">
        <f>IF('Encodage réponses Es'!AM30="","",'Encodage réponses Es'!AM30)</f>
      </c>
      <c r="X32" s="18">
        <f>IF('Encodage réponses Es'!AN30="","",'Encodage réponses Es'!AN30)</f>
      </c>
      <c r="Y32" s="18">
        <f>IF('Encodage réponses Es'!AO30="","",'Encodage réponses Es'!AO30)</f>
      </c>
      <c r="Z32" s="18">
        <f>IF('Encodage réponses Es'!AP30="","",'Encodage réponses Es'!AP30)</f>
      </c>
      <c r="AA32" s="18">
        <f>IF('Encodage réponses Es'!AU30="","",'Encodage réponses Es'!AU30)</f>
      </c>
      <c r="AB32" s="18">
        <f>IF('Encodage réponses Es'!AV30="","",'Encodage réponses Es'!AV30)</f>
      </c>
      <c r="AC32" s="18">
        <f>IF('Encodage réponses Es'!AW30="","",'Encodage réponses Es'!AW30)</f>
      </c>
      <c r="AD32" s="93">
        <f>IF('Encodage réponses Es'!AX30="","",'Encodage réponses Es'!AX30)</f>
      </c>
      <c r="AE32" s="339">
        <f t="shared" si="6"/>
      </c>
      <c r="AF32" s="340"/>
      <c r="AG32" s="17">
        <f>IF('Encodage réponses Es'!F30="","",'Encodage réponses Es'!F30)</f>
      </c>
      <c r="AH32" s="18">
        <f>IF('Encodage réponses Es'!O30="","",'Encodage réponses Es'!O30)</f>
      </c>
      <c r="AI32" s="18">
        <f>IF('Encodage réponses Es'!Q30="","",'Encodage réponses Es'!Q30)</f>
      </c>
      <c r="AJ32" s="93">
        <f>IF('Encodage réponses Es'!R30="","",'Encodage réponses Es'!R30)</f>
      </c>
      <c r="AK32" s="339">
        <f t="shared" si="7"/>
      </c>
      <c r="AL32" s="340"/>
      <c r="AM32" s="19">
        <f>IF('Encodage réponses Es'!H30="","",'Encodage réponses Es'!H30)</f>
      </c>
      <c r="AN32" s="19">
        <f>IF('Encodage réponses Es'!Y30="","",'Encodage réponses Es'!Y30)</f>
      </c>
      <c r="AO32" s="341">
        <f t="shared" si="8"/>
      </c>
      <c r="AP32" s="342"/>
      <c r="AQ32" s="19">
        <f>IF('Encodage réponses Es'!E30="","",'Encodage réponses Es'!E30)</f>
      </c>
      <c r="AR32" s="19">
        <f>IF('Encodage réponses Es'!S30="","",'Encodage réponses Es'!S30)</f>
      </c>
      <c r="AS32" s="19">
        <f>IF('Encodage réponses Es'!W30="","",'Encodage réponses Es'!W30)</f>
      </c>
      <c r="AT32" s="19">
        <f>IF('Encodage réponses Es'!AC30="","",'Encodage réponses Es'!AC30)</f>
      </c>
      <c r="AU32" s="341">
        <f t="shared" si="9"/>
      </c>
      <c r="AV32" s="342"/>
      <c r="AW32" s="19">
        <f>IF('Encodage réponses Es'!G30="","",'Encodage réponses Es'!G30)</f>
      </c>
      <c r="AX32" s="19">
        <f>IF('Encodage réponses Es'!I30="","",'Encodage réponses Es'!I30)</f>
      </c>
      <c r="AY32" s="19">
        <f>IF('Encodage réponses Es'!J30="","",'Encodage réponses Es'!J30)</f>
      </c>
      <c r="AZ32" s="19">
        <f>IF('Encodage réponses Es'!V30="","",'Encodage réponses Es'!V30)</f>
      </c>
      <c r="BA32" s="19">
        <f>IF('Encodage réponses Es'!X30="","",'Encodage réponses Es'!X30)</f>
      </c>
      <c r="BB32" s="19">
        <f>IF('Encodage réponses Es'!AG30="","",'Encodage réponses Es'!AG30)</f>
      </c>
      <c r="BC32" s="19">
        <f>IF('Encodage réponses Es'!AH30="","",'Encodage réponses Es'!AH30)</f>
      </c>
      <c r="BD32" s="19">
        <f>IF('Encodage réponses Es'!AK30="","",'Encodage réponses Es'!AK30)</f>
      </c>
      <c r="BE32" s="19">
        <f>IF('Encodage réponses Es'!AL30="","",'Encodage réponses Es'!AL30)</f>
      </c>
      <c r="BF32" s="19">
        <f>IF('Encodage réponses Es'!AQ30="","",'Encodage réponses Es'!AQ30)</f>
      </c>
      <c r="BG32" s="19">
        <f>IF('Encodage réponses Es'!AR30="","",'Encodage réponses Es'!AR30)</f>
      </c>
      <c r="BH32" s="19">
        <f>IF('Encodage réponses Es'!AS30="","",'Encodage réponses Es'!AS30)</f>
      </c>
      <c r="BI32" s="19">
        <f>IF('Encodage réponses Es'!AT30="","",'Encodage réponses Es'!AT30)</f>
      </c>
      <c r="BJ32" s="19">
        <f>IF('Encodage réponses Es'!AY30="","",'Encodage réponses Es'!AY30)</f>
      </c>
      <c r="BK32" s="19">
        <f>IF('Encodage réponses Es'!AZ30="","",'Encodage réponses Es'!AZ30)</f>
      </c>
      <c r="BL32" s="19">
        <f>IF('Encodage réponses Es'!BA30="","",'Encodage réponses Es'!BA30)</f>
      </c>
      <c r="BM32" s="19">
        <f>IF('Encodage réponses Es'!BB30="","",'Encodage réponses Es'!BB30)</f>
      </c>
      <c r="BN32" s="341">
        <f t="shared" si="1"/>
      </c>
      <c r="BO32" s="342"/>
      <c r="BP32" s="255">
        <f>IF('Encodage réponses Es'!AF30="","",'Encodage réponses Es'!AF30)</f>
      </c>
      <c r="BQ32" s="341">
        <f t="shared" si="2"/>
      </c>
      <c r="BR32" s="342"/>
      <c r="BS32" s="17">
        <f>IF('Encodage réponses Es'!K30="","",'Encodage réponses Es'!K30)</f>
      </c>
      <c r="BT32" s="18">
        <f>IF('Encodage réponses Es'!L30="","",'Encodage réponses Es'!L30)</f>
      </c>
      <c r="BU32" s="93">
        <f>IF('Encodage réponses Es'!U30="","",'Encodage réponses Es'!U30)</f>
      </c>
      <c r="BV32" s="341">
        <f t="shared" si="3"/>
      </c>
      <c r="BW32" s="342"/>
    </row>
    <row r="33" spans="1:75" ht="11.25" customHeight="1">
      <c r="A33" s="300"/>
      <c r="B33" s="301"/>
      <c r="C33" s="107">
        <f>IF('Encodage réponses Es'!C31="","",'Encodage réponses Es'!C31)</f>
        <v>29</v>
      </c>
      <c r="D33" s="108"/>
      <c r="E33" s="108"/>
      <c r="F33" s="188">
        <f t="shared" si="4"/>
      </c>
      <c r="G33" s="198">
        <f t="shared" si="5"/>
      </c>
      <c r="H33" s="127"/>
      <c r="I33" s="128"/>
      <c r="J33" s="103"/>
      <c r="K33" s="17">
        <f>IF('Encodage réponses Es'!T31="","",'Encodage réponses Es'!T31)</f>
      </c>
      <c r="L33" s="18">
        <f>IF('Encodage réponses Es'!AA31="","",'Encodage réponses Es'!AA31)</f>
      </c>
      <c r="M33" s="18">
        <f>IF('Encodage réponses Es'!AB31="","",'Encodage réponses Es'!AB31)</f>
      </c>
      <c r="N33" s="93">
        <f>IF('Encodage réponses Es'!AE31="","",'Encodage réponses Es'!AE31)</f>
      </c>
      <c r="O33" s="339">
        <f t="shared" si="0"/>
      </c>
      <c r="P33" s="340"/>
      <c r="Q33" s="17">
        <f>IF('Encodage réponses Es'!M31="","",'Encodage réponses Es'!M31)</f>
      </c>
      <c r="R33" s="18">
        <f>IF('Encodage réponses Es'!N31="","",'Encodage réponses Es'!N31)</f>
      </c>
      <c r="S33" s="18">
        <f>IF('Encodage réponses Es'!P31="","",'Encodage réponses Es'!P31)</f>
      </c>
      <c r="T33" s="18">
        <f>IF('Encodage réponses Es'!AD31="","",'Encodage réponses Es'!AD31)</f>
      </c>
      <c r="U33" s="18">
        <f>IF('Encodage réponses Es'!AI31="","",'Encodage réponses Es'!AI31)</f>
      </c>
      <c r="V33" s="18">
        <f>IF('Encodage réponses Es'!AJ31="","",'Encodage réponses Es'!AJ31)</f>
      </c>
      <c r="W33" s="18">
        <f>IF('Encodage réponses Es'!AM31="","",'Encodage réponses Es'!AM31)</f>
      </c>
      <c r="X33" s="18">
        <f>IF('Encodage réponses Es'!AN31="","",'Encodage réponses Es'!AN31)</f>
      </c>
      <c r="Y33" s="18">
        <f>IF('Encodage réponses Es'!AO31="","",'Encodage réponses Es'!AO31)</f>
      </c>
      <c r="Z33" s="18">
        <f>IF('Encodage réponses Es'!AP31="","",'Encodage réponses Es'!AP31)</f>
      </c>
      <c r="AA33" s="18">
        <f>IF('Encodage réponses Es'!AU31="","",'Encodage réponses Es'!AU31)</f>
      </c>
      <c r="AB33" s="18">
        <f>IF('Encodage réponses Es'!AV31="","",'Encodage réponses Es'!AV31)</f>
      </c>
      <c r="AC33" s="18">
        <f>IF('Encodage réponses Es'!AW31="","",'Encodage réponses Es'!AW31)</f>
      </c>
      <c r="AD33" s="93">
        <f>IF('Encodage réponses Es'!AX31="","",'Encodage réponses Es'!AX31)</f>
      </c>
      <c r="AE33" s="339">
        <f t="shared" si="6"/>
      </c>
      <c r="AF33" s="340"/>
      <c r="AG33" s="17">
        <f>IF('Encodage réponses Es'!F31="","",'Encodage réponses Es'!F31)</f>
      </c>
      <c r="AH33" s="18">
        <f>IF('Encodage réponses Es'!O31="","",'Encodage réponses Es'!O31)</f>
      </c>
      <c r="AI33" s="18">
        <f>IF('Encodage réponses Es'!Q31="","",'Encodage réponses Es'!Q31)</f>
      </c>
      <c r="AJ33" s="93">
        <f>IF('Encodage réponses Es'!R31="","",'Encodage réponses Es'!R31)</f>
      </c>
      <c r="AK33" s="339">
        <f t="shared" si="7"/>
      </c>
      <c r="AL33" s="340"/>
      <c r="AM33" s="19">
        <f>IF('Encodage réponses Es'!H31="","",'Encodage réponses Es'!H31)</f>
      </c>
      <c r="AN33" s="19">
        <f>IF('Encodage réponses Es'!Y31="","",'Encodage réponses Es'!Y31)</f>
      </c>
      <c r="AO33" s="341">
        <f t="shared" si="8"/>
      </c>
      <c r="AP33" s="342"/>
      <c r="AQ33" s="19">
        <f>IF('Encodage réponses Es'!E31="","",'Encodage réponses Es'!E31)</f>
      </c>
      <c r="AR33" s="19">
        <f>IF('Encodage réponses Es'!S31="","",'Encodage réponses Es'!S31)</f>
      </c>
      <c r="AS33" s="19">
        <f>IF('Encodage réponses Es'!W31="","",'Encodage réponses Es'!W31)</f>
      </c>
      <c r="AT33" s="19">
        <f>IF('Encodage réponses Es'!AC31="","",'Encodage réponses Es'!AC31)</f>
      </c>
      <c r="AU33" s="341">
        <f t="shared" si="9"/>
      </c>
      <c r="AV33" s="342"/>
      <c r="AW33" s="19">
        <f>IF('Encodage réponses Es'!G31="","",'Encodage réponses Es'!G31)</f>
      </c>
      <c r="AX33" s="19">
        <f>IF('Encodage réponses Es'!I31="","",'Encodage réponses Es'!I31)</f>
      </c>
      <c r="AY33" s="19">
        <f>IF('Encodage réponses Es'!J31="","",'Encodage réponses Es'!J31)</f>
      </c>
      <c r="AZ33" s="19">
        <f>IF('Encodage réponses Es'!V31="","",'Encodage réponses Es'!V31)</f>
      </c>
      <c r="BA33" s="19">
        <f>IF('Encodage réponses Es'!X31="","",'Encodage réponses Es'!X31)</f>
      </c>
      <c r="BB33" s="19">
        <f>IF('Encodage réponses Es'!AG31="","",'Encodage réponses Es'!AG31)</f>
      </c>
      <c r="BC33" s="19">
        <f>IF('Encodage réponses Es'!AH31="","",'Encodage réponses Es'!AH31)</f>
      </c>
      <c r="BD33" s="19">
        <f>IF('Encodage réponses Es'!AK31="","",'Encodage réponses Es'!AK31)</f>
      </c>
      <c r="BE33" s="19">
        <f>IF('Encodage réponses Es'!AL31="","",'Encodage réponses Es'!AL31)</f>
      </c>
      <c r="BF33" s="19">
        <f>IF('Encodage réponses Es'!AQ31="","",'Encodage réponses Es'!AQ31)</f>
      </c>
      <c r="BG33" s="19">
        <f>IF('Encodage réponses Es'!AR31="","",'Encodage réponses Es'!AR31)</f>
      </c>
      <c r="BH33" s="19">
        <f>IF('Encodage réponses Es'!AS31="","",'Encodage réponses Es'!AS31)</f>
      </c>
      <c r="BI33" s="19">
        <f>IF('Encodage réponses Es'!AT31="","",'Encodage réponses Es'!AT31)</f>
      </c>
      <c r="BJ33" s="19">
        <f>IF('Encodage réponses Es'!AY31="","",'Encodage réponses Es'!AY31)</f>
      </c>
      <c r="BK33" s="19">
        <f>IF('Encodage réponses Es'!AZ31="","",'Encodage réponses Es'!AZ31)</f>
      </c>
      <c r="BL33" s="19">
        <f>IF('Encodage réponses Es'!BA31="","",'Encodage réponses Es'!BA31)</f>
      </c>
      <c r="BM33" s="19">
        <f>IF('Encodage réponses Es'!BB31="","",'Encodage réponses Es'!BB31)</f>
      </c>
      <c r="BN33" s="341">
        <f t="shared" si="1"/>
      </c>
      <c r="BO33" s="342"/>
      <c r="BP33" s="255">
        <f>IF('Encodage réponses Es'!AF31="","",'Encodage réponses Es'!AF31)</f>
      </c>
      <c r="BQ33" s="341">
        <f t="shared" si="2"/>
      </c>
      <c r="BR33" s="342"/>
      <c r="BS33" s="17">
        <f>IF('Encodage réponses Es'!K31="","",'Encodage réponses Es'!K31)</f>
      </c>
      <c r="BT33" s="18">
        <f>IF('Encodage réponses Es'!L31="","",'Encodage réponses Es'!L31)</f>
      </c>
      <c r="BU33" s="93">
        <f>IF('Encodage réponses Es'!U31="","",'Encodage réponses Es'!U31)</f>
      </c>
      <c r="BV33" s="341">
        <f t="shared" si="3"/>
      </c>
      <c r="BW33" s="342"/>
    </row>
    <row r="34" spans="1:75" ht="11.25" customHeight="1">
      <c r="A34" s="300"/>
      <c r="B34" s="301"/>
      <c r="C34" s="107">
        <f>IF('Encodage réponses Es'!C32="","",'Encodage réponses Es'!C32)</f>
        <v>30</v>
      </c>
      <c r="D34" s="108"/>
      <c r="E34" s="108"/>
      <c r="F34" s="188">
        <f t="shared" si="4"/>
      </c>
      <c r="G34" s="198">
        <f t="shared" si="5"/>
      </c>
      <c r="H34" s="127"/>
      <c r="I34" s="128"/>
      <c r="J34" s="103"/>
      <c r="K34" s="17">
        <f>IF('Encodage réponses Es'!T32="","",'Encodage réponses Es'!T32)</f>
      </c>
      <c r="L34" s="18">
        <f>IF('Encodage réponses Es'!AA32="","",'Encodage réponses Es'!AA32)</f>
      </c>
      <c r="M34" s="18">
        <f>IF('Encodage réponses Es'!AB32="","",'Encodage réponses Es'!AB32)</f>
      </c>
      <c r="N34" s="93">
        <f>IF('Encodage réponses Es'!AE32="","",'Encodage réponses Es'!AE32)</f>
      </c>
      <c r="O34" s="339">
        <f t="shared" si="0"/>
      </c>
      <c r="P34" s="340"/>
      <c r="Q34" s="17">
        <f>IF('Encodage réponses Es'!M32="","",'Encodage réponses Es'!M32)</f>
      </c>
      <c r="R34" s="18">
        <f>IF('Encodage réponses Es'!N32="","",'Encodage réponses Es'!N32)</f>
      </c>
      <c r="S34" s="18">
        <f>IF('Encodage réponses Es'!P32="","",'Encodage réponses Es'!P32)</f>
      </c>
      <c r="T34" s="18">
        <f>IF('Encodage réponses Es'!AD32="","",'Encodage réponses Es'!AD32)</f>
      </c>
      <c r="U34" s="18">
        <f>IF('Encodage réponses Es'!AI32="","",'Encodage réponses Es'!AI32)</f>
      </c>
      <c r="V34" s="18">
        <f>IF('Encodage réponses Es'!AJ32="","",'Encodage réponses Es'!AJ32)</f>
      </c>
      <c r="W34" s="18">
        <f>IF('Encodage réponses Es'!AM32="","",'Encodage réponses Es'!AM32)</f>
      </c>
      <c r="X34" s="18">
        <f>IF('Encodage réponses Es'!AN32="","",'Encodage réponses Es'!AN32)</f>
      </c>
      <c r="Y34" s="18">
        <f>IF('Encodage réponses Es'!AO32="","",'Encodage réponses Es'!AO32)</f>
      </c>
      <c r="Z34" s="18">
        <f>IF('Encodage réponses Es'!AP32="","",'Encodage réponses Es'!AP32)</f>
      </c>
      <c r="AA34" s="18">
        <f>IF('Encodage réponses Es'!AU32="","",'Encodage réponses Es'!AU32)</f>
      </c>
      <c r="AB34" s="18">
        <f>IF('Encodage réponses Es'!AV32="","",'Encodage réponses Es'!AV32)</f>
      </c>
      <c r="AC34" s="18">
        <f>IF('Encodage réponses Es'!AW32="","",'Encodage réponses Es'!AW32)</f>
      </c>
      <c r="AD34" s="93">
        <f>IF('Encodage réponses Es'!AX32="","",'Encodage réponses Es'!AX32)</f>
      </c>
      <c r="AE34" s="339">
        <f t="shared" si="6"/>
      </c>
      <c r="AF34" s="340"/>
      <c r="AG34" s="17">
        <f>IF('Encodage réponses Es'!F32="","",'Encodage réponses Es'!F32)</f>
      </c>
      <c r="AH34" s="18">
        <f>IF('Encodage réponses Es'!O32="","",'Encodage réponses Es'!O32)</f>
      </c>
      <c r="AI34" s="18">
        <f>IF('Encodage réponses Es'!Q32="","",'Encodage réponses Es'!Q32)</f>
      </c>
      <c r="AJ34" s="93">
        <f>IF('Encodage réponses Es'!R32="","",'Encodage réponses Es'!R32)</f>
      </c>
      <c r="AK34" s="339">
        <f t="shared" si="7"/>
      </c>
      <c r="AL34" s="340"/>
      <c r="AM34" s="19">
        <f>IF('Encodage réponses Es'!H32="","",'Encodage réponses Es'!H32)</f>
      </c>
      <c r="AN34" s="19">
        <f>IF('Encodage réponses Es'!Y32="","",'Encodage réponses Es'!Y32)</f>
      </c>
      <c r="AO34" s="341">
        <f t="shared" si="8"/>
      </c>
      <c r="AP34" s="342"/>
      <c r="AQ34" s="19">
        <f>IF('Encodage réponses Es'!E32="","",'Encodage réponses Es'!E32)</f>
      </c>
      <c r="AR34" s="19">
        <f>IF('Encodage réponses Es'!S32="","",'Encodage réponses Es'!S32)</f>
      </c>
      <c r="AS34" s="19">
        <f>IF('Encodage réponses Es'!W32="","",'Encodage réponses Es'!W32)</f>
      </c>
      <c r="AT34" s="19">
        <f>IF('Encodage réponses Es'!AC32="","",'Encodage réponses Es'!AC32)</f>
      </c>
      <c r="AU34" s="341">
        <f t="shared" si="9"/>
      </c>
      <c r="AV34" s="342"/>
      <c r="AW34" s="19">
        <f>IF('Encodage réponses Es'!G32="","",'Encodage réponses Es'!G32)</f>
      </c>
      <c r="AX34" s="19">
        <f>IF('Encodage réponses Es'!I32="","",'Encodage réponses Es'!I32)</f>
      </c>
      <c r="AY34" s="19">
        <f>IF('Encodage réponses Es'!J32="","",'Encodage réponses Es'!J32)</f>
      </c>
      <c r="AZ34" s="19">
        <f>IF('Encodage réponses Es'!V32="","",'Encodage réponses Es'!V32)</f>
      </c>
      <c r="BA34" s="19">
        <f>IF('Encodage réponses Es'!X32="","",'Encodage réponses Es'!X32)</f>
      </c>
      <c r="BB34" s="19">
        <f>IF('Encodage réponses Es'!AG32="","",'Encodage réponses Es'!AG32)</f>
      </c>
      <c r="BC34" s="19">
        <f>IF('Encodage réponses Es'!AH32="","",'Encodage réponses Es'!AH32)</f>
      </c>
      <c r="BD34" s="19">
        <f>IF('Encodage réponses Es'!AK32="","",'Encodage réponses Es'!AK32)</f>
      </c>
      <c r="BE34" s="19">
        <f>IF('Encodage réponses Es'!AL32="","",'Encodage réponses Es'!AL32)</f>
      </c>
      <c r="BF34" s="19">
        <f>IF('Encodage réponses Es'!AQ32="","",'Encodage réponses Es'!AQ32)</f>
      </c>
      <c r="BG34" s="19">
        <f>IF('Encodage réponses Es'!AR32="","",'Encodage réponses Es'!AR32)</f>
      </c>
      <c r="BH34" s="19">
        <f>IF('Encodage réponses Es'!AS32="","",'Encodage réponses Es'!AS32)</f>
      </c>
      <c r="BI34" s="19">
        <f>IF('Encodage réponses Es'!AT32="","",'Encodage réponses Es'!AT32)</f>
      </c>
      <c r="BJ34" s="19">
        <f>IF('Encodage réponses Es'!AY32="","",'Encodage réponses Es'!AY32)</f>
      </c>
      <c r="BK34" s="19">
        <f>IF('Encodage réponses Es'!AZ32="","",'Encodage réponses Es'!AZ32)</f>
      </c>
      <c r="BL34" s="19">
        <f>IF('Encodage réponses Es'!BA32="","",'Encodage réponses Es'!BA32)</f>
      </c>
      <c r="BM34" s="19">
        <f>IF('Encodage réponses Es'!BB32="","",'Encodage réponses Es'!BB32)</f>
      </c>
      <c r="BN34" s="341">
        <f t="shared" si="1"/>
      </c>
      <c r="BO34" s="342"/>
      <c r="BP34" s="255">
        <f>IF('Encodage réponses Es'!AF32="","",'Encodage réponses Es'!AF32)</f>
      </c>
      <c r="BQ34" s="341">
        <f t="shared" si="2"/>
      </c>
      <c r="BR34" s="342"/>
      <c r="BS34" s="17">
        <f>IF('Encodage réponses Es'!K32="","",'Encodage réponses Es'!K32)</f>
      </c>
      <c r="BT34" s="18">
        <f>IF('Encodage réponses Es'!L32="","",'Encodage réponses Es'!L32)</f>
      </c>
      <c r="BU34" s="93">
        <f>IF('Encodage réponses Es'!U32="","",'Encodage réponses Es'!U32)</f>
      </c>
      <c r="BV34" s="341">
        <f t="shared" si="3"/>
      </c>
      <c r="BW34" s="342"/>
    </row>
    <row r="35" spans="1:75" ht="11.25" customHeight="1">
      <c r="A35" s="300"/>
      <c r="B35" s="301"/>
      <c r="C35" s="107">
        <f>IF('Encodage réponses Es'!C33="","",'Encodage réponses Es'!C33)</f>
        <v>31</v>
      </c>
      <c r="D35" s="108"/>
      <c r="E35" s="108"/>
      <c r="F35" s="188">
        <f t="shared" si="4"/>
      </c>
      <c r="G35" s="198">
        <f t="shared" si="5"/>
      </c>
      <c r="H35" s="127"/>
      <c r="I35" s="128"/>
      <c r="J35" s="103"/>
      <c r="K35" s="17">
        <f>IF('Encodage réponses Es'!T33="","",'Encodage réponses Es'!T33)</f>
      </c>
      <c r="L35" s="18">
        <f>IF('Encodage réponses Es'!AA33="","",'Encodage réponses Es'!AA33)</f>
      </c>
      <c r="M35" s="18">
        <f>IF('Encodage réponses Es'!AB33="","",'Encodage réponses Es'!AB33)</f>
      </c>
      <c r="N35" s="93">
        <f>IF('Encodage réponses Es'!AE33="","",'Encodage réponses Es'!AE33)</f>
      </c>
      <c r="O35" s="339">
        <f t="shared" si="0"/>
      </c>
      <c r="P35" s="340"/>
      <c r="Q35" s="17">
        <f>IF('Encodage réponses Es'!M33="","",'Encodage réponses Es'!M33)</f>
      </c>
      <c r="R35" s="18">
        <f>IF('Encodage réponses Es'!N33="","",'Encodage réponses Es'!N33)</f>
      </c>
      <c r="S35" s="18">
        <f>IF('Encodage réponses Es'!P33="","",'Encodage réponses Es'!P33)</f>
      </c>
      <c r="T35" s="18">
        <f>IF('Encodage réponses Es'!AD33="","",'Encodage réponses Es'!AD33)</f>
      </c>
      <c r="U35" s="18">
        <f>IF('Encodage réponses Es'!AI33="","",'Encodage réponses Es'!AI33)</f>
      </c>
      <c r="V35" s="18">
        <f>IF('Encodage réponses Es'!AJ33="","",'Encodage réponses Es'!AJ33)</f>
      </c>
      <c r="W35" s="18">
        <f>IF('Encodage réponses Es'!AM33="","",'Encodage réponses Es'!AM33)</f>
      </c>
      <c r="X35" s="18">
        <f>IF('Encodage réponses Es'!AN33="","",'Encodage réponses Es'!AN33)</f>
      </c>
      <c r="Y35" s="18">
        <f>IF('Encodage réponses Es'!AO33="","",'Encodage réponses Es'!AO33)</f>
      </c>
      <c r="Z35" s="18">
        <f>IF('Encodage réponses Es'!AP33="","",'Encodage réponses Es'!AP33)</f>
      </c>
      <c r="AA35" s="18">
        <f>IF('Encodage réponses Es'!AU33="","",'Encodage réponses Es'!AU33)</f>
      </c>
      <c r="AB35" s="18">
        <f>IF('Encodage réponses Es'!AV33="","",'Encodage réponses Es'!AV33)</f>
      </c>
      <c r="AC35" s="18">
        <f>IF('Encodage réponses Es'!AW33="","",'Encodage réponses Es'!AW33)</f>
      </c>
      <c r="AD35" s="93">
        <f>IF('Encodage réponses Es'!AX33="","",'Encodage réponses Es'!AX33)</f>
      </c>
      <c r="AE35" s="339">
        <f t="shared" si="6"/>
      </c>
      <c r="AF35" s="340"/>
      <c r="AG35" s="17">
        <f>IF('Encodage réponses Es'!F33="","",'Encodage réponses Es'!F33)</f>
      </c>
      <c r="AH35" s="18">
        <f>IF('Encodage réponses Es'!O33="","",'Encodage réponses Es'!O33)</f>
      </c>
      <c r="AI35" s="18">
        <f>IF('Encodage réponses Es'!Q33="","",'Encodage réponses Es'!Q33)</f>
      </c>
      <c r="AJ35" s="93">
        <f>IF('Encodage réponses Es'!R33="","",'Encodage réponses Es'!R33)</f>
      </c>
      <c r="AK35" s="339">
        <f t="shared" si="7"/>
      </c>
      <c r="AL35" s="340"/>
      <c r="AM35" s="19">
        <f>IF('Encodage réponses Es'!H33="","",'Encodage réponses Es'!H33)</f>
      </c>
      <c r="AN35" s="19">
        <f>IF('Encodage réponses Es'!Y33="","",'Encodage réponses Es'!Y33)</f>
      </c>
      <c r="AO35" s="341">
        <f t="shared" si="8"/>
      </c>
      <c r="AP35" s="342"/>
      <c r="AQ35" s="19">
        <f>IF('Encodage réponses Es'!E33="","",'Encodage réponses Es'!E33)</f>
      </c>
      <c r="AR35" s="19">
        <f>IF('Encodage réponses Es'!S33="","",'Encodage réponses Es'!S33)</f>
      </c>
      <c r="AS35" s="19">
        <f>IF('Encodage réponses Es'!W33="","",'Encodage réponses Es'!W33)</f>
      </c>
      <c r="AT35" s="19">
        <f>IF('Encodage réponses Es'!AC33="","",'Encodage réponses Es'!AC33)</f>
      </c>
      <c r="AU35" s="341">
        <f t="shared" si="9"/>
      </c>
      <c r="AV35" s="342"/>
      <c r="AW35" s="19">
        <f>IF('Encodage réponses Es'!G33="","",'Encodage réponses Es'!G33)</f>
      </c>
      <c r="AX35" s="19">
        <f>IF('Encodage réponses Es'!I33="","",'Encodage réponses Es'!I33)</f>
      </c>
      <c r="AY35" s="19">
        <f>IF('Encodage réponses Es'!J33="","",'Encodage réponses Es'!J33)</f>
      </c>
      <c r="AZ35" s="19">
        <f>IF('Encodage réponses Es'!V33="","",'Encodage réponses Es'!V33)</f>
      </c>
      <c r="BA35" s="19">
        <f>IF('Encodage réponses Es'!X33="","",'Encodage réponses Es'!X33)</f>
      </c>
      <c r="BB35" s="19">
        <f>IF('Encodage réponses Es'!AG33="","",'Encodage réponses Es'!AG33)</f>
      </c>
      <c r="BC35" s="19">
        <f>IF('Encodage réponses Es'!AH33="","",'Encodage réponses Es'!AH33)</f>
      </c>
      <c r="BD35" s="19">
        <f>IF('Encodage réponses Es'!AK33="","",'Encodage réponses Es'!AK33)</f>
      </c>
      <c r="BE35" s="19">
        <f>IF('Encodage réponses Es'!AL33="","",'Encodage réponses Es'!AL33)</f>
      </c>
      <c r="BF35" s="19">
        <f>IF('Encodage réponses Es'!AQ33="","",'Encodage réponses Es'!AQ33)</f>
      </c>
      <c r="BG35" s="19">
        <f>IF('Encodage réponses Es'!AR33="","",'Encodage réponses Es'!AR33)</f>
      </c>
      <c r="BH35" s="19">
        <f>IF('Encodage réponses Es'!AS33="","",'Encodage réponses Es'!AS33)</f>
      </c>
      <c r="BI35" s="19">
        <f>IF('Encodage réponses Es'!AT33="","",'Encodage réponses Es'!AT33)</f>
      </c>
      <c r="BJ35" s="19">
        <f>IF('Encodage réponses Es'!AY33="","",'Encodage réponses Es'!AY33)</f>
      </c>
      <c r="BK35" s="19">
        <f>IF('Encodage réponses Es'!AZ33="","",'Encodage réponses Es'!AZ33)</f>
      </c>
      <c r="BL35" s="19">
        <f>IF('Encodage réponses Es'!BA33="","",'Encodage réponses Es'!BA33)</f>
      </c>
      <c r="BM35" s="19">
        <f>IF('Encodage réponses Es'!BB33="","",'Encodage réponses Es'!BB33)</f>
      </c>
      <c r="BN35" s="341">
        <f t="shared" si="1"/>
      </c>
      <c r="BO35" s="342"/>
      <c r="BP35" s="255">
        <f>IF('Encodage réponses Es'!AF33="","",'Encodage réponses Es'!AF33)</f>
      </c>
      <c r="BQ35" s="341">
        <f t="shared" si="2"/>
      </c>
      <c r="BR35" s="342"/>
      <c r="BS35" s="17">
        <f>IF('Encodage réponses Es'!K33="","",'Encodage réponses Es'!K33)</f>
      </c>
      <c r="BT35" s="18">
        <f>IF('Encodage réponses Es'!L33="","",'Encodage réponses Es'!L33)</f>
      </c>
      <c r="BU35" s="93">
        <f>IF('Encodage réponses Es'!U33="","",'Encodage réponses Es'!U33)</f>
      </c>
      <c r="BV35" s="341">
        <f t="shared" si="3"/>
      </c>
      <c r="BW35" s="342"/>
    </row>
    <row r="36" spans="1:75" ht="11.25" customHeight="1">
      <c r="A36" s="300"/>
      <c r="B36" s="301"/>
      <c r="C36" s="107">
        <f>IF('Encodage réponses Es'!C34="","",'Encodage réponses Es'!C34)</f>
        <v>32</v>
      </c>
      <c r="D36" s="127"/>
      <c r="E36" s="128"/>
      <c r="F36" s="188">
        <f t="shared" si="4"/>
      </c>
      <c r="G36" s="198">
        <f t="shared" si="5"/>
      </c>
      <c r="H36" s="127"/>
      <c r="I36" s="128"/>
      <c r="J36" s="103"/>
      <c r="K36" s="17">
        <f>IF('Encodage réponses Es'!T34="","",'Encodage réponses Es'!T34)</f>
      </c>
      <c r="L36" s="18">
        <f>IF('Encodage réponses Es'!AA34="","",'Encodage réponses Es'!AA34)</f>
      </c>
      <c r="M36" s="18">
        <f>IF('Encodage réponses Es'!AB34="","",'Encodage réponses Es'!AB34)</f>
      </c>
      <c r="N36" s="93">
        <f>IF('Encodage réponses Es'!AE34="","",'Encodage réponses Es'!AE34)</f>
      </c>
      <c r="O36" s="339">
        <f t="shared" si="0"/>
      </c>
      <c r="P36" s="340"/>
      <c r="Q36" s="17">
        <f>IF('Encodage réponses Es'!M34="","",'Encodage réponses Es'!M34)</f>
      </c>
      <c r="R36" s="18">
        <f>IF('Encodage réponses Es'!N34="","",'Encodage réponses Es'!N34)</f>
      </c>
      <c r="S36" s="18">
        <f>IF('Encodage réponses Es'!P34="","",'Encodage réponses Es'!P34)</f>
      </c>
      <c r="T36" s="18">
        <f>IF('Encodage réponses Es'!AD34="","",'Encodage réponses Es'!AD34)</f>
      </c>
      <c r="U36" s="18">
        <f>IF('Encodage réponses Es'!AI34="","",'Encodage réponses Es'!AI34)</f>
      </c>
      <c r="V36" s="18">
        <f>IF('Encodage réponses Es'!AJ34="","",'Encodage réponses Es'!AJ34)</f>
      </c>
      <c r="W36" s="18">
        <f>IF('Encodage réponses Es'!AM34="","",'Encodage réponses Es'!AM34)</f>
      </c>
      <c r="X36" s="18">
        <f>IF('Encodage réponses Es'!AN34="","",'Encodage réponses Es'!AN34)</f>
      </c>
      <c r="Y36" s="18">
        <f>IF('Encodage réponses Es'!AO34="","",'Encodage réponses Es'!AO34)</f>
      </c>
      <c r="Z36" s="18">
        <f>IF('Encodage réponses Es'!AP34="","",'Encodage réponses Es'!AP34)</f>
      </c>
      <c r="AA36" s="18">
        <f>IF('Encodage réponses Es'!AU34="","",'Encodage réponses Es'!AU34)</f>
      </c>
      <c r="AB36" s="18">
        <f>IF('Encodage réponses Es'!AV34="","",'Encodage réponses Es'!AV34)</f>
      </c>
      <c r="AC36" s="18">
        <f>IF('Encodage réponses Es'!AW34="","",'Encodage réponses Es'!AW34)</f>
      </c>
      <c r="AD36" s="93">
        <f>IF('Encodage réponses Es'!AX34="","",'Encodage réponses Es'!AX34)</f>
      </c>
      <c r="AE36" s="339">
        <f t="shared" si="6"/>
      </c>
      <c r="AF36" s="340"/>
      <c r="AG36" s="17">
        <f>IF('Encodage réponses Es'!F34="","",'Encodage réponses Es'!F34)</f>
      </c>
      <c r="AH36" s="18">
        <f>IF('Encodage réponses Es'!O34="","",'Encodage réponses Es'!O34)</f>
      </c>
      <c r="AI36" s="18">
        <f>IF('Encodage réponses Es'!Q34="","",'Encodage réponses Es'!Q34)</f>
      </c>
      <c r="AJ36" s="93">
        <f>IF('Encodage réponses Es'!R34="","",'Encodage réponses Es'!R34)</f>
      </c>
      <c r="AK36" s="339">
        <f t="shared" si="7"/>
      </c>
      <c r="AL36" s="340"/>
      <c r="AM36" s="19">
        <f>IF('Encodage réponses Es'!H34="","",'Encodage réponses Es'!H34)</f>
      </c>
      <c r="AN36" s="19">
        <f>IF('Encodage réponses Es'!Y34="","",'Encodage réponses Es'!Y34)</f>
      </c>
      <c r="AO36" s="341">
        <f t="shared" si="8"/>
      </c>
      <c r="AP36" s="342"/>
      <c r="AQ36" s="19">
        <f>IF('Encodage réponses Es'!E34="","",'Encodage réponses Es'!E34)</f>
      </c>
      <c r="AR36" s="19">
        <f>IF('Encodage réponses Es'!S34="","",'Encodage réponses Es'!S34)</f>
      </c>
      <c r="AS36" s="19">
        <f>IF('Encodage réponses Es'!W34="","",'Encodage réponses Es'!W34)</f>
      </c>
      <c r="AT36" s="19">
        <f>IF('Encodage réponses Es'!AC34="","",'Encodage réponses Es'!AC34)</f>
      </c>
      <c r="AU36" s="341">
        <f t="shared" si="9"/>
      </c>
      <c r="AV36" s="342"/>
      <c r="AW36" s="19">
        <f>IF('Encodage réponses Es'!G34="","",'Encodage réponses Es'!G34)</f>
      </c>
      <c r="AX36" s="19">
        <f>IF('Encodage réponses Es'!I34="","",'Encodage réponses Es'!I34)</f>
      </c>
      <c r="AY36" s="19">
        <f>IF('Encodage réponses Es'!J34="","",'Encodage réponses Es'!J34)</f>
      </c>
      <c r="AZ36" s="19">
        <f>IF('Encodage réponses Es'!V34="","",'Encodage réponses Es'!V34)</f>
      </c>
      <c r="BA36" s="19">
        <f>IF('Encodage réponses Es'!X34="","",'Encodage réponses Es'!X34)</f>
      </c>
      <c r="BB36" s="19">
        <f>IF('Encodage réponses Es'!AG34="","",'Encodage réponses Es'!AG34)</f>
      </c>
      <c r="BC36" s="19">
        <f>IF('Encodage réponses Es'!AH34="","",'Encodage réponses Es'!AH34)</f>
      </c>
      <c r="BD36" s="19">
        <f>IF('Encodage réponses Es'!AK34="","",'Encodage réponses Es'!AK34)</f>
      </c>
      <c r="BE36" s="19">
        <f>IF('Encodage réponses Es'!AL34="","",'Encodage réponses Es'!AL34)</f>
      </c>
      <c r="BF36" s="19">
        <f>IF('Encodage réponses Es'!AQ34="","",'Encodage réponses Es'!AQ34)</f>
      </c>
      <c r="BG36" s="19">
        <f>IF('Encodage réponses Es'!AR34="","",'Encodage réponses Es'!AR34)</f>
      </c>
      <c r="BH36" s="19">
        <f>IF('Encodage réponses Es'!AS34="","",'Encodage réponses Es'!AS34)</f>
      </c>
      <c r="BI36" s="19">
        <f>IF('Encodage réponses Es'!AT34="","",'Encodage réponses Es'!AT34)</f>
      </c>
      <c r="BJ36" s="19">
        <f>IF('Encodage réponses Es'!AY34="","",'Encodage réponses Es'!AY34)</f>
      </c>
      <c r="BK36" s="19">
        <f>IF('Encodage réponses Es'!AZ34="","",'Encodage réponses Es'!AZ34)</f>
      </c>
      <c r="BL36" s="19">
        <f>IF('Encodage réponses Es'!BA34="","",'Encodage réponses Es'!BA34)</f>
      </c>
      <c r="BM36" s="19">
        <f>IF('Encodage réponses Es'!BB34="","",'Encodage réponses Es'!BB34)</f>
      </c>
      <c r="BN36" s="341">
        <f t="shared" si="1"/>
      </c>
      <c r="BO36" s="342"/>
      <c r="BP36" s="255">
        <f>IF('Encodage réponses Es'!AF34="","",'Encodage réponses Es'!AF34)</f>
      </c>
      <c r="BQ36" s="341">
        <f t="shared" si="2"/>
      </c>
      <c r="BR36" s="342"/>
      <c r="BS36" s="17">
        <f>IF('Encodage réponses Es'!K34="","",'Encodage réponses Es'!K34)</f>
      </c>
      <c r="BT36" s="18">
        <f>IF('Encodage réponses Es'!L34="","",'Encodage réponses Es'!L34)</f>
      </c>
      <c r="BU36" s="93">
        <f>IF('Encodage réponses Es'!U34="","",'Encodage réponses Es'!U34)</f>
      </c>
      <c r="BV36" s="341">
        <f t="shared" si="3"/>
      </c>
      <c r="BW36" s="342"/>
    </row>
    <row r="37" spans="1:75" ht="12.75">
      <c r="A37" s="300"/>
      <c r="B37" s="301"/>
      <c r="C37" s="107">
        <f>IF('Encodage réponses Es'!C35="","",'Encodage réponses Es'!C35)</f>
        <v>33</v>
      </c>
      <c r="F37" s="188">
        <f t="shared" si="4"/>
      </c>
      <c r="G37" s="198">
        <f t="shared" si="5"/>
      </c>
      <c r="H37" s="199"/>
      <c r="I37" s="149"/>
      <c r="J37" s="107"/>
      <c r="K37" s="17">
        <f>IF('Encodage réponses Es'!T35="","",'Encodage réponses Es'!T35)</f>
      </c>
      <c r="L37" s="18">
        <f>IF('Encodage réponses Es'!AA35="","",'Encodage réponses Es'!AA35)</f>
      </c>
      <c r="M37" s="18">
        <f>IF('Encodage réponses Es'!AB35="","",'Encodage réponses Es'!AB35)</f>
      </c>
      <c r="N37" s="93">
        <f>IF('Encodage réponses Es'!AE35="","",'Encodage réponses Es'!AE35)</f>
      </c>
      <c r="O37" s="339">
        <f t="shared" si="0"/>
      </c>
      <c r="P37" s="340"/>
      <c r="Q37" s="17">
        <f>IF('Encodage réponses Es'!M35="","",'Encodage réponses Es'!M35)</f>
      </c>
      <c r="R37" s="18">
        <f>IF('Encodage réponses Es'!N35="","",'Encodage réponses Es'!N35)</f>
      </c>
      <c r="S37" s="18">
        <f>IF('Encodage réponses Es'!P35="","",'Encodage réponses Es'!P35)</f>
      </c>
      <c r="T37" s="18">
        <f>IF('Encodage réponses Es'!AD35="","",'Encodage réponses Es'!AD35)</f>
      </c>
      <c r="U37" s="18">
        <f>IF('Encodage réponses Es'!AI35="","",'Encodage réponses Es'!AI35)</f>
      </c>
      <c r="V37" s="18">
        <f>IF('Encodage réponses Es'!AJ35="","",'Encodage réponses Es'!AJ35)</f>
      </c>
      <c r="W37" s="18">
        <f>IF('Encodage réponses Es'!AM35="","",'Encodage réponses Es'!AM35)</f>
      </c>
      <c r="X37" s="18">
        <f>IF('Encodage réponses Es'!AN35="","",'Encodage réponses Es'!AN35)</f>
      </c>
      <c r="Y37" s="18">
        <f>IF('Encodage réponses Es'!AO35="","",'Encodage réponses Es'!AO35)</f>
      </c>
      <c r="Z37" s="18">
        <f>IF('Encodage réponses Es'!AP35="","",'Encodage réponses Es'!AP35)</f>
      </c>
      <c r="AA37" s="18">
        <f>IF('Encodage réponses Es'!AU35="","",'Encodage réponses Es'!AU35)</f>
      </c>
      <c r="AB37" s="18">
        <f>IF('Encodage réponses Es'!AV35="","",'Encodage réponses Es'!AV35)</f>
      </c>
      <c r="AC37" s="18">
        <f>IF('Encodage réponses Es'!AW35="","",'Encodage réponses Es'!AW35)</f>
      </c>
      <c r="AD37" s="93">
        <f>IF('Encodage réponses Es'!AX35="","",'Encodage réponses Es'!AX35)</f>
      </c>
      <c r="AE37" s="339">
        <f t="shared" si="6"/>
      </c>
      <c r="AF37" s="340"/>
      <c r="AG37" s="17">
        <f>IF('Encodage réponses Es'!F35="","",'Encodage réponses Es'!F35)</f>
      </c>
      <c r="AH37" s="18">
        <f>IF('Encodage réponses Es'!O35="","",'Encodage réponses Es'!O35)</f>
      </c>
      <c r="AI37" s="18">
        <f>IF('Encodage réponses Es'!Q35="","",'Encodage réponses Es'!Q35)</f>
      </c>
      <c r="AJ37" s="93">
        <f>IF('Encodage réponses Es'!R35="","",'Encodage réponses Es'!R35)</f>
      </c>
      <c r="AK37" s="339">
        <f t="shared" si="7"/>
      </c>
      <c r="AL37" s="340"/>
      <c r="AM37" s="19">
        <f>IF('Encodage réponses Es'!H35="","",'Encodage réponses Es'!H35)</f>
      </c>
      <c r="AN37" s="19">
        <f>IF('Encodage réponses Es'!Y35="","",'Encodage réponses Es'!Y35)</f>
      </c>
      <c r="AO37" s="341">
        <f t="shared" si="8"/>
      </c>
      <c r="AP37" s="342"/>
      <c r="AQ37" s="19">
        <f>IF('Encodage réponses Es'!E35="","",'Encodage réponses Es'!E35)</f>
      </c>
      <c r="AR37" s="19">
        <f>IF('Encodage réponses Es'!S35="","",'Encodage réponses Es'!S35)</f>
      </c>
      <c r="AS37" s="19">
        <f>IF('Encodage réponses Es'!W35="","",'Encodage réponses Es'!W35)</f>
      </c>
      <c r="AT37" s="19">
        <f>IF('Encodage réponses Es'!AC35="","",'Encodage réponses Es'!AC35)</f>
      </c>
      <c r="AU37" s="341">
        <f t="shared" si="9"/>
      </c>
      <c r="AV37" s="342"/>
      <c r="AW37" s="19">
        <f>IF('Encodage réponses Es'!G35="","",'Encodage réponses Es'!G35)</f>
      </c>
      <c r="AX37" s="19">
        <f>IF('Encodage réponses Es'!I35="","",'Encodage réponses Es'!I35)</f>
      </c>
      <c r="AY37" s="19">
        <f>IF('Encodage réponses Es'!J35="","",'Encodage réponses Es'!J35)</f>
      </c>
      <c r="AZ37" s="19">
        <f>IF('Encodage réponses Es'!V35="","",'Encodage réponses Es'!V35)</f>
      </c>
      <c r="BA37" s="19">
        <f>IF('Encodage réponses Es'!X35="","",'Encodage réponses Es'!X35)</f>
      </c>
      <c r="BB37" s="19">
        <f>IF('Encodage réponses Es'!AG35="","",'Encodage réponses Es'!AG35)</f>
      </c>
      <c r="BC37" s="19">
        <f>IF('Encodage réponses Es'!AH35="","",'Encodage réponses Es'!AH35)</f>
      </c>
      <c r="BD37" s="19">
        <f>IF('Encodage réponses Es'!AK35="","",'Encodage réponses Es'!AK35)</f>
      </c>
      <c r="BE37" s="19">
        <f>IF('Encodage réponses Es'!AL35="","",'Encodage réponses Es'!AL35)</f>
      </c>
      <c r="BF37" s="19">
        <f>IF('Encodage réponses Es'!AQ35="","",'Encodage réponses Es'!AQ35)</f>
      </c>
      <c r="BG37" s="19">
        <f>IF('Encodage réponses Es'!AR35="","",'Encodage réponses Es'!AR35)</f>
      </c>
      <c r="BH37" s="19">
        <f>IF('Encodage réponses Es'!AS35="","",'Encodage réponses Es'!AS35)</f>
      </c>
      <c r="BI37" s="19">
        <f>IF('Encodage réponses Es'!AT35="","",'Encodage réponses Es'!AT35)</f>
      </c>
      <c r="BJ37" s="19">
        <f>IF('Encodage réponses Es'!AY35="","",'Encodage réponses Es'!AY35)</f>
      </c>
      <c r="BK37" s="19">
        <f>IF('Encodage réponses Es'!AZ35="","",'Encodage réponses Es'!AZ35)</f>
      </c>
      <c r="BL37" s="19">
        <f>IF('Encodage réponses Es'!BA35="","",'Encodage réponses Es'!BA35)</f>
      </c>
      <c r="BM37" s="19">
        <f>IF('Encodage réponses Es'!BB35="","",'Encodage réponses Es'!BB35)</f>
      </c>
      <c r="BN37" s="341">
        <f t="shared" si="1"/>
      </c>
      <c r="BO37" s="342"/>
      <c r="BP37" s="255">
        <f>IF('Encodage réponses Es'!AF35="","",'Encodage réponses Es'!AF35)</f>
      </c>
      <c r="BQ37" s="341">
        <f t="shared" si="2"/>
      </c>
      <c r="BR37" s="342"/>
      <c r="BS37" s="17">
        <f>IF('Encodage réponses Es'!K35="","",'Encodage réponses Es'!K35)</f>
      </c>
      <c r="BT37" s="18">
        <f>IF('Encodage réponses Es'!L35="","",'Encodage réponses Es'!L35)</f>
      </c>
      <c r="BU37" s="93">
        <f>IF('Encodage réponses Es'!U35="","",'Encodage réponses Es'!U35)</f>
      </c>
      <c r="BV37" s="341">
        <f t="shared" si="3"/>
      </c>
      <c r="BW37" s="342"/>
    </row>
    <row r="38" spans="1:75" ht="12.75">
      <c r="A38" s="300"/>
      <c r="B38" s="301"/>
      <c r="C38" s="107">
        <f>IF('Encodage réponses Es'!C36="","",'Encodage réponses Es'!C36)</f>
        <v>34</v>
      </c>
      <c r="F38" s="188">
        <f t="shared" si="4"/>
      </c>
      <c r="G38" s="198">
        <f t="shared" si="5"/>
      </c>
      <c r="H38" s="199"/>
      <c r="I38" s="149"/>
      <c r="J38" s="216"/>
      <c r="K38" s="17">
        <f>IF('Encodage réponses Es'!T36="","",'Encodage réponses Es'!T36)</f>
      </c>
      <c r="L38" s="18">
        <f>IF('Encodage réponses Es'!AA36="","",'Encodage réponses Es'!AA36)</f>
      </c>
      <c r="M38" s="18">
        <f>IF('Encodage réponses Es'!AB36="","",'Encodage réponses Es'!AB36)</f>
      </c>
      <c r="N38" s="93">
        <f>IF('Encodage réponses Es'!AE36="","",'Encodage réponses Es'!AE36)</f>
      </c>
      <c r="O38" s="339">
        <f t="shared" si="0"/>
      </c>
      <c r="P38" s="340"/>
      <c r="Q38" s="17">
        <f>IF('Encodage réponses Es'!M36="","",'Encodage réponses Es'!M36)</f>
      </c>
      <c r="R38" s="18">
        <f>IF('Encodage réponses Es'!N36="","",'Encodage réponses Es'!N36)</f>
      </c>
      <c r="S38" s="18">
        <f>IF('Encodage réponses Es'!P36="","",'Encodage réponses Es'!P36)</f>
      </c>
      <c r="T38" s="18">
        <f>IF('Encodage réponses Es'!AD36="","",'Encodage réponses Es'!AD36)</f>
      </c>
      <c r="U38" s="18">
        <f>IF('Encodage réponses Es'!AI36="","",'Encodage réponses Es'!AI36)</f>
      </c>
      <c r="V38" s="18">
        <f>IF('Encodage réponses Es'!AJ36="","",'Encodage réponses Es'!AJ36)</f>
      </c>
      <c r="W38" s="18">
        <f>IF('Encodage réponses Es'!AM36="","",'Encodage réponses Es'!AM36)</f>
      </c>
      <c r="X38" s="18">
        <f>IF('Encodage réponses Es'!AN36="","",'Encodage réponses Es'!AN36)</f>
      </c>
      <c r="Y38" s="18">
        <f>IF('Encodage réponses Es'!AO36="","",'Encodage réponses Es'!AO36)</f>
      </c>
      <c r="Z38" s="18">
        <f>IF('Encodage réponses Es'!AP36="","",'Encodage réponses Es'!AP36)</f>
      </c>
      <c r="AA38" s="18">
        <f>IF('Encodage réponses Es'!AU36="","",'Encodage réponses Es'!AU36)</f>
      </c>
      <c r="AB38" s="18">
        <f>IF('Encodage réponses Es'!AV36="","",'Encodage réponses Es'!AV36)</f>
      </c>
      <c r="AC38" s="18">
        <f>IF('Encodage réponses Es'!AW36="","",'Encodage réponses Es'!AW36)</f>
      </c>
      <c r="AD38" s="93">
        <f>IF('Encodage réponses Es'!AX36="","",'Encodage réponses Es'!AX36)</f>
      </c>
      <c r="AE38" s="339">
        <f t="shared" si="6"/>
      </c>
      <c r="AF38" s="340"/>
      <c r="AG38" s="17">
        <f>IF('Encodage réponses Es'!F36="","",'Encodage réponses Es'!F36)</f>
      </c>
      <c r="AH38" s="18">
        <f>IF('Encodage réponses Es'!O36="","",'Encodage réponses Es'!O36)</f>
      </c>
      <c r="AI38" s="18">
        <f>IF('Encodage réponses Es'!Q36="","",'Encodage réponses Es'!Q36)</f>
      </c>
      <c r="AJ38" s="93">
        <f>IF('Encodage réponses Es'!R36="","",'Encodage réponses Es'!R36)</f>
      </c>
      <c r="AK38" s="339">
        <f t="shared" si="7"/>
      </c>
      <c r="AL38" s="340"/>
      <c r="AM38" s="19">
        <f>IF('Encodage réponses Es'!H36="","",'Encodage réponses Es'!H36)</f>
      </c>
      <c r="AN38" s="19">
        <f>IF('Encodage réponses Es'!Y36="","",'Encodage réponses Es'!Y36)</f>
      </c>
      <c r="AO38" s="341">
        <f t="shared" si="8"/>
      </c>
      <c r="AP38" s="342"/>
      <c r="AQ38" s="19">
        <f>IF('Encodage réponses Es'!E36="","",'Encodage réponses Es'!E36)</f>
      </c>
      <c r="AR38" s="19">
        <f>IF('Encodage réponses Es'!S36="","",'Encodage réponses Es'!S36)</f>
      </c>
      <c r="AS38" s="19">
        <f>IF('Encodage réponses Es'!W36="","",'Encodage réponses Es'!W36)</f>
      </c>
      <c r="AT38" s="19">
        <f>IF('Encodage réponses Es'!AC36="","",'Encodage réponses Es'!AC36)</f>
      </c>
      <c r="AU38" s="341">
        <f t="shared" si="9"/>
      </c>
      <c r="AV38" s="342"/>
      <c r="AW38" s="19">
        <f>IF('Encodage réponses Es'!G36="","",'Encodage réponses Es'!G36)</f>
      </c>
      <c r="AX38" s="19">
        <f>IF('Encodage réponses Es'!I36="","",'Encodage réponses Es'!I36)</f>
      </c>
      <c r="AY38" s="19">
        <f>IF('Encodage réponses Es'!J36="","",'Encodage réponses Es'!J36)</f>
      </c>
      <c r="AZ38" s="19">
        <f>IF('Encodage réponses Es'!V36="","",'Encodage réponses Es'!V36)</f>
      </c>
      <c r="BA38" s="19">
        <f>IF('Encodage réponses Es'!X36="","",'Encodage réponses Es'!X36)</f>
      </c>
      <c r="BB38" s="19">
        <f>IF('Encodage réponses Es'!AG36="","",'Encodage réponses Es'!AG36)</f>
      </c>
      <c r="BC38" s="19">
        <f>IF('Encodage réponses Es'!AH36="","",'Encodage réponses Es'!AH36)</f>
      </c>
      <c r="BD38" s="19">
        <f>IF('Encodage réponses Es'!AK36="","",'Encodage réponses Es'!AK36)</f>
      </c>
      <c r="BE38" s="19">
        <f>IF('Encodage réponses Es'!AL36="","",'Encodage réponses Es'!AL36)</f>
      </c>
      <c r="BF38" s="19">
        <f>IF('Encodage réponses Es'!AQ36="","",'Encodage réponses Es'!AQ36)</f>
      </c>
      <c r="BG38" s="19">
        <f>IF('Encodage réponses Es'!AR36="","",'Encodage réponses Es'!AR36)</f>
      </c>
      <c r="BH38" s="19">
        <f>IF('Encodage réponses Es'!AS36="","",'Encodage réponses Es'!AS36)</f>
      </c>
      <c r="BI38" s="19">
        <f>IF('Encodage réponses Es'!AT36="","",'Encodage réponses Es'!AT36)</f>
      </c>
      <c r="BJ38" s="19">
        <f>IF('Encodage réponses Es'!AY36="","",'Encodage réponses Es'!AY36)</f>
      </c>
      <c r="BK38" s="19">
        <f>IF('Encodage réponses Es'!AZ36="","",'Encodage réponses Es'!AZ36)</f>
      </c>
      <c r="BL38" s="19">
        <f>IF('Encodage réponses Es'!BA36="","",'Encodage réponses Es'!BA36)</f>
      </c>
      <c r="BM38" s="19">
        <f>IF('Encodage réponses Es'!BB36="","",'Encodage réponses Es'!BB36)</f>
      </c>
      <c r="BN38" s="341">
        <f t="shared" si="1"/>
      </c>
      <c r="BO38" s="342"/>
      <c r="BP38" s="255">
        <f>IF('Encodage réponses Es'!AF36="","",'Encodage réponses Es'!AF36)</f>
      </c>
      <c r="BQ38" s="341">
        <f t="shared" si="2"/>
      </c>
      <c r="BR38" s="342"/>
      <c r="BS38" s="17">
        <f>IF('Encodage réponses Es'!K36="","",'Encodage réponses Es'!K36)</f>
      </c>
      <c r="BT38" s="18">
        <f>IF('Encodage réponses Es'!L36="","",'Encodage réponses Es'!L36)</f>
      </c>
      <c r="BU38" s="93">
        <f>IF('Encodage réponses Es'!U36="","",'Encodage réponses Es'!U36)</f>
      </c>
      <c r="BV38" s="341">
        <f t="shared" si="3"/>
      </c>
      <c r="BW38" s="342"/>
    </row>
    <row r="39" spans="1:75" ht="12.75" customHeight="1" thickBot="1">
      <c r="A39" s="302"/>
      <c r="B39" s="303"/>
      <c r="C39" s="109">
        <f>IF('Encodage réponses Es'!C37="","",'Encodage réponses Es'!C37)</f>
        <v>35</v>
      </c>
      <c r="D39" s="90"/>
      <c r="E39" s="90"/>
      <c r="F39" s="258">
        <f t="shared" si="4"/>
      </c>
      <c r="G39" s="198">
        <f t="shared" si="5"/>
      </c>
      <c r="H39" s="200"/>
      <c r="I39" s="84"/>
      <c r="J39" s="109"/>
      <c r="K39" s="147">
        <f>IF('Encodage réponses Es'!T37="","",'Encodage réponses Es'!T37)</f>
      </c>
      <c r="L39" s="130">
        <f>IF('Encodage réponses Es'!AA37="","",'Encodage réponses Es'!AA37)</f>
      </c>
      <c r="M39" s="130">
        <f>IF('Encodage réponses Es'!AB37="","",'Encodage réponses Es'!AB37)</f>
      </c>
      <c r="N39" s="131">
        <f>IF('Encodage réponses Es'!AE37="","",'Encodage réponses Es'!AE37)</f>
      </c>
      <c r="O39" s="339">
        <f t="shared" si="0"/>
      </c>
      <c r="P39" s="340"/>
      <c r="Q39" s="147">
        <f>IF('Encodage réponses Es'!M37="","",'Encodage réponses Es'!M37)</f>
      </c>
      <c r="R39" s="130">
        <f>IF('Encodage réponses Es'!N37="","",'Encodage réponses Es'!N37)</f>
      </c>
      <c r="S39" s="130">
        <f>IF('Encodage réponses Es'!P37="","",'Encodage réponses Es'!P37)</f>
      </c>
      <c r="T39" s="130">
        <f>IF('Encodage réponses Es'!AD37="","",'Encodage réponses Es'!AD37)</f>
      </c>
      <c r="U39" s="130">
        <f>IF('Encodage réponses Es'!AI37="","",'Encodage réponses Es'!AI37)</f>
      </c>
      <c r="V39" s="130">
        <f>IF('Encodage réponses Es'!AJ37="","",'Encodage réponses Es'!AJ37)</f>
      </c>
      <c r="W39" s="130">
        <f>IF('Encodage réponses Es'!AM37="","",'Encodage réponses Es'!AM37)</f>
      </c>
      <c r="X39" s="130">
        <f>IF('Encodage réponses Es'!AN37="","",'Encodage réponses Es'!AN37)</f>
      </c>
      <c r="Y39" s="130">
        <f>IF('Encodage réponses Es'!AO37="","",'Encodage réponses Es'!AO37)</f>
      </c>
      <c r="Z39" s="130">
        <f>IF('Encodage réponses Es'!AP37="","",'Encodage réponses Es'!AP37)</f>
      </c>
      <c r="AA39" s="130">
        <f>IF('Encodage réponses Es'!AU37="","",'Encodage réponses Es'!AU37)</f>
      </c>
      <c r="AB39" s="130">
        <f>IF('Encodage réponses Es'!AV37="","",'Encodage réponses Es'!AV37)</f>
      </c>
      <c r="AC39" s="130">
        <f>IF('Encodage réponses Es'!AW37="","",'Encodage réponses Es'!AW37)</f>
      </c>
      <c r="AD39" s="131">
        <f>IF('Encodage réponses Es'!AX37="","",'Encodage réponses Es'!AX37)</f>
      </c>
      <c r="AE39" s="339">
        <f t="shared" si="6"/>
      </c>
      <c r="AF39" s="340"/>
      <c r="AG39" s="147">
        <f>IF('Encodage réponses Es'!F37="","",'Encodage réponses Es'!F37)</f>
      </c>
      <c r="AH39" s="130">
        <f>IF('Encodage réponses Es'!O37="","",'Encodage réponses Es'!O37)</f>
      </c>
      <c r="AI39" s="130">
        <f>IF('Encodage réponses Es'!Q37="","",'Encodage réponses Es'!Q37)</f>
      </c>
      <c r="AJ39" s="131">
        <f>IF('Encodage réponses Es'!R37="","",'Encodage réponses Es'!R37)</f>
      </c>
      <c r="AK39" s="339">
        <f t="shared" si="7"/>
      </c>
      <c r="AL39" s="340"/>
      <c r="AM39" s="19">
        <f>IF('Encodage réponses Es'!H37="","",'Encodage réponses Es'!H37)</f>
      </c>
      <c r="AN39" s="19">
        <f>IF('Encodage réponses Es'!Y37="","",'Encodage réponses Es'!Y37)</f>
      </c>
      <c r="AO39" s="341">
        <f t="shared" si="8"/>
      </c>
      <c r="AP39" s="342"/>
      <c r="AQ39" s="19">
        <f>IF('Encodage réponses Es'!E37="","",'Encodage réponses Es'!E37)</f>
      </c>
      <c r="AR39" s="19">
        <f>IF('Encodage réponses Es'!S37="","",'Encodage réponses Es'!S37)</f>
      </c>
      <c r="AS39" s="19">
        <f>IF('Encodage réponses Es'!W37="","",'Encodage réponses Es'!W37)</f>
      </c>
      <c r="AT39" s="19">
        <f>IF('Encodage réponses Es'!AC37="","",'Encodage réponses Es'!AC37)</f>
      </c>
      <c r="AU39" s="341">
        <f t="shared" si="9"/>
      </c>
      <c r="AV39" s="342"/>
      <c r="AW39" s="19">
        <f>IF('Encodage réponses Es'!G37="","",'Encodage réponses Es'!G37)</f>
      </c>
      <c r="AX39" s="19">
        <f>IF('Encodage réponses Es'!I37="","",'Encodage réponses Es'!I37)</f>
      </c>
      <c r="AY39" s="19">
        <f>IF('Encodage réponses Es'!J37="","",'Encodage réponses Es'!J37)</f>
      </c>
      <c r="AZ39" s="19">
        <f>IF('Encodage réponses Es'!V37="","",'Encodage réponses Es'!V37)</f>
      </c>
      <c r="BA39" s="19">
        <f>IF('Encodage réponses Es'!X37="","",'Encodage réponses Es'!X37)</f>
      </c>
      <c r="BB39" s="19">
        <f>IF('Encodage réponses Es'!AG37="","",'Encodage réponses Es'!AG37)</f>
      </c>
      <c r="BC39" s="19">
        <f>IF('Encodage réponses Es'!AH37="","",'Encodage réponses Es'!AH37)</f>
      </c>
      <c r="BD39" s="19">
        <f>IF('Encodage réponses Es'!AK37="","",'Encodage réponses Es'!AK37)</f>
      </c>
      <c r="BE39" s="19">
        <f>IF('Encodage réponses Es'!AL37="","",'Encodage réponses Es'!AL37)</f>
      </c>
      <c r="BF39" s="19">
        <f>IF('Encodage réponses Es'!AQ37="","",'Encodage réponses Es'!AQ37)</f>
      </c>
      <c r="BG39" s="19">
        <f>IF('Encodage réponses Es'!AR37="","",'Encodage réponses Es'!AR37)</f>
      </c>
      <c r="BH39" s="19">
        <f>IF('Encodage réponses Es'!AS37="","",'Encodage réponses Es'!AS37)</f>
      </c>
      <c r="BI39" s="19">
        <f>IF('Encodage réponses Es'!AT37="","",'Encodage réponses Es'!AT37)</f>
      </c>
      <c r="BJ39" s="19">
        <f>IF('Encodage réponses Es'!AY37="","",'Encodage réponses Es'!AY37)</f>
      </c>
      <c r="BK39" s="19">
        <f>IF('Encodage réponses Es'!AZ37="","",'Encodage réponses Es'!AZ37)</f>
      </c>
      <c r="BL39" s="19">
        <f>IF('Encodage réponses Es'!BA37="","",'Encodage réponses Es'!BA37)</f>
      </c>
      <c r="BM39" s="19">
        <f>IF('Encodage réponses Es'!BB37="","",'Encodage réponses Es'!BB37)</f>
      </c>
      <c r="BN39" s="341">
        <f t="shared" si="1"/>
      </c>
      <c r="BO39" s="342"/>
      <c r="BP39" s="256">
        <f>IF('Encodage réponses Es'!AF37="","",'Encodage réponses Es'!AF37)</f>
      </c>
      <c r="BQ39" s="341">
        <f t="shared" si="2"/>
      </c>
      <c r="BR39" s="342"/>
      <c r="BS39" s="147">
        <f>IF('Encodage réponses Es'!K37="","",'Encodage réponses Es'!K37)</f>
      </c>
      <c r="BT39" s="130">
        <f>IF('Encodage réponses Es'!L37="","",'Encodage réponses Es'!L37)</f>
      </c>
      <c r="BU39" s="131">
        <f>IF('Encodage réponses Es'!U37="","",'Encodage réponses Es'!U37)</f>
      </c>
      <c r="BV39" s="341">
        <f t="shared" si="3"/>
      </c>
      <c r="BW39" s="342"/>
    </row>
    <row r="40" spans="4:75" ht="12.75" customHeight="1" thickBot="1">
      <c r="D40" s="84"/>
      <c r="E40" s="84"/>
      <c r="H40" s="84"/>
      <c r="I40" s="84"/>
      <c r="J40" s="180"/>
      <c r="K40" s="180"/>
      <c r="L40" s="180"/>
      <c r="M40" s="180"/>
      <c r="N40" s="181"/>
      <c r="O40" s="179"/>
      <c r="P40" s="179"/>
      <c r="Q40" s="177">
        <f>IF('Encodage réponses Es'!G38="","",'Encodage réponses Es'!G38)</f>
      </c>
      <c r="R40" s="177">
        <f>IF('Encodage réponses Es'!I38="","",'Encodage réponses Es'!I38)</f>
      </c>
      <c r="S40" s="177">
        <f>IF('Encodage réponses Es'!K38="","",'Encodage réponses Es'!K38)</f>
      </c>
      <c r="T40" s="177">
        <f>IF('Encodage réponses Es'!M38="","",'Encodage réponses Es'!M38)</f>
      </c>
      <c r="U40" s="177">
        <f>IF('Encodage réponses Es'!O38="","",'Encodage réponses Es'!O38)</f>
      </c>
      <c r="V40" s="177">
        <f>IF('Encodage réponses Es'!P38="","",'Encodage réponses Es'!P38)</f>
      </c>
      <c r="W40" s="177"/>
      <c r="X40" s="177"/>
      <c r="Y40" s="177"/>
      <c r="Z40" s="177"/>
      <c r="AA40" s="177">
        <f>IF('Encodage réponses Es'!AM38="","",'Encodage réponses Es'!AM38)</f>
      </c>
      <c r="AB40" s="177">
        <f>IF('Encodage réponses Es'!AN38="","",'Encodage réponses Es'!AN38)</f>
      </c>
      <c r="AC40" s="177">
        <f>IF('Encodage réponses Es'!AP38="","",'Encodage réponses Es'!AP38)</f>
      </c>
      <c r="AD40" s="177">
        <f>IF('Encodage réponses Es'!AR38="","",'Encodage réponses Es'!AR38)</f>
      </c>
      <c r="AE40" s="179"/>
      <c r="AF40" s="179"/>
      <c r="AG40" s="179"/>
      <c r="AH40" s="179"/>
      <c r="AI40" s="179"/>
      <c r="AJ40" s="177">
        <f>IF('Encodage réponses Es'!N38="","",'Encodage réponses Es'!N38)</f>
      </c>
      <c r="AK40" s="179"/>
      <c r="AL40" s="178"/>
      <c r="AM40" s="177">
        <f>IF('Encodage réponses Es'!F38="","",'Encodage réponses Es'!F38)</f>
      </c>
      <c r="AN40" s="177">
        <f>IF('Encodage réponses Es'!Q38="","",'Encodage réponses Es'!Q38)</f>
      </c>
      <c r="AO40" s="178"/>
      <c r="AP40" s="178"/>
      <c r="AQ40" s="178"/>
      <c r="AR40" s="178"/>
      <c r="AS40" s="178"/>
      <c r="AT40" s="177">
        <f>IF('Encodage réponses Es'!S38="","",'Encodage réponses Es'!S38)</f>
      </c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77"/>
      <c r="BN40" s="179"/>
      <c r="BO40" s="179"/>
      <c r="BP40" s="179"/>
      <c r="BQ40" s="178"/>
      <c r="BR40" s="178"/>
      <c r="BS40" s="178"/>
      <c r="BT40" s="178"/>
      <c r="BU40" s="177">
        <f>IF('Encodage réponses Es'!AY38="","",'Encodage réponses Es'!AY38)</f>
      </c>
      <c r="BV40" s="178"/>
      <c r="BW40" s="178"/>
    </row>
    <row r="41" spans="2:75" ht="12.75" customHeight="1">
      <c r="B41" s="90"/>
      <c r="C41" s="90"/>
      <c r="D41" s="84"/>
      <c r="E41" s="84"/>
      <c r="F41" s="148">
        <f>COUNT(F5:F39)</f>
        <v>0</v>
      </c>
      <c r="G41" s="201" t="s">
        <v>29</v>
      </c>
      <c r="H41" s="125"/>
      <c r="I41" s="84"/>
      <c r="J41" s="84" t="s">
        <v>33</v>
      </c>
      <c r="K41" s="259">
        <f>IF('Encodage réponses Es'!T39="","",'Encodage réponses Es'!T39)</f>
        <v>0</v>
      </c>
      <c r="L41" s="106">
        <f>IF('Encodage réponses Es'!AA39="","",'Encodage réponses Es'!AA39)</f>
        <v>0</v>
      </c>
      <c r="M41" s="106">
        <f>IF('Encodage réponses Es'!AB39="","",'Encodage réponses Es'!AB39)</f>
        <v>0</v>
      </c>
      <c r="N41" s="260">
        <f>IF('Encodage réponses Es'!AE39="","",'Encodage réponses Es'!AE39)</f>
        <v>0</v>
      </c>
      <c r="O41" s="44" t="s">
        <v>29</v>
      </c>
      <c r="P41" s="97">
        <f>COUNT(O5:O39)</f>
        <v>0</v>
      </c>
      <c r="Q41" s="105">
        <f>IF('Encodage réponses Es'!M39="","",'Encodage réponses Es'!M39)</f>
        <v>0</v>
      </c>
      <c r="R41" s="106">
        <f>IF('Encodage réponses Es'!N39="","",'Encodage réponses Es'!N39)</f>
        <v>0</v>
      </c>
      <c r="S41" s="106">
        <f>IF('Encodage réponses Es'!P39="","",'Encodage réponses Es'!P39)</f>
        <v>0</v>
      </c>
      <c r="T41" s="106">
        <f>IF('Encodage réponses Es'!AD39="","",'Encodage réponses Es'!AD39)</f>
        <v>0</v>
      </c>
      <c r="U41" s="106">
        <f>IF('Encodage réponses Es'!AI39="","",'Encodage réponses Es'!AI39)</f>
        <v>0</v>
      </c>
      <c r="V41" s="106">
        <f>IF('Encodage réponses Es'!AJ39="","",'Encodage réponses Es'!AJ39)</f>
        <v>0</v>
      </c>
      <c r="W41" s="106">
        <f>IF('Encodage réponses Es'!AM39="","",'Encodage réponses Es'!AM39)</f>
        <v>0</v>
      </c>
      <c r="X41" s="106">
        <f>IF('Encodage réponses Es'!AN39="","",'Encodage réponses Es'!AN39)</f>
        <v>0</v>
      </c>
      <c r="Y41" s="106">
        <f>IF('Encodage réponses Es'!AO39="","",'Encodage réponses Es'!AO39)</f>
        <v>0</v>
      </c>
      <c r="Z41" s="106">
        <f>IF('Encodage réponses Es'!AP39="","",'Encodage réponses Es'!AP39)</f>
        <v>0</v>
      </c>
      <c r="AA41" s="106">
        <f>IF('Encodage réponses Es'!AU39="","",'Encodage réponses Es'!AU39)</f>
        <v>0</v>
      </c>
      <c r="AB41" s="106">
        <f>IF('Encodage réponses Es'!AV39="","",'Encodage réponses Es'!AV39)</f>
        <v>0</v>
      </c>
      <c r="AC41" s="106">
        <f>IF('Encodage réponses Es'!AW39="","",'Encodage réponses Es'!AW39)</f>
        <v>0</v>
      </c>
      <c r="AD41" s="106">
        <f>IF('Encodage réponses Es'!AX39="","",'Encodage réponses Es'!AX39)</f>
        <v>0</v>
      </c>
      <c r="AE41" s="44" t="s">
        <v>29</v>
      </c>
      <c r="AF41" s="113">
        <f>COUNT(AE5:AE39)</f>
        <v>0</v>
      </c>
      <c r="AG41" s="185">
        <f>IF('Encodage réponses Es'!F39="","",'Encodage réponses Es'!F39)</f>
        <v>0</v>
      </c>
      <c r="AH41" s="185">
        <f>IF('Encodage réponses Es'!O39="","",'Encodage réponses Es'!O39)</f>
        <v>0</v>
      </c>
      <c r="AI41" s="185">
        <f>IF('Encodage réponses Es'!Q39="","",'Encodage réponses Es'!Q39)</f>
        <v>0</v>
      </c>
      <c r="AJ41" s="185">
        <f>IF('Encodage réponses Es'!R39="","",'Encodage réponses Es'!R39)</f>
        <v>0</v>
      </c>
      <c r="AK41" s="44" t="s">
        <v>29</v>
      </c>
      <c r="AL41" s="113">
        <f>COUNT(AK5:AK39)</f>
        <v>0</v>
      </c>
      <c r="AM41" s="229">
        <f>IF('Encodage réponses Es'!H39="","",'Encodage réponses Es'!H39)</f>
        <v>0</v>
      </c>
      <c r="AN41" s="112">
        <f>IF('Encodage réponses Es'!Y39="","",'Encodage réponses Es'!Y39)</f>
        <v>0</v>
      </c>
      <c r="AO41" s="44" t="s">
        <v>29</v>
      </c>
      <c r="AP41" s="113">
        <f>COUNT(AO5:AO39)</f>
        <v>0</v>
      </c>
      <c r="AQ41" s="261">
        <f>IF('Encodage réponses Es'!E39="","",'Encodage réponses Es'!E39)</f>
        <v>0</v>
      </c>
      <c r="AR41" s="261">
        <f>IF('Encodage réponses Es'!S39="","",'Encodage réponses Es'!S39)</f>
        <v>0</v>
      </c>
      <c r="AS41" s="261">
        <f>IF('Encodage réponses Es'!W39="","",'Encodage réponses Es'!W39)</f>
        <v>0</v>
      </c>
      <c r="AT41" s="261">
        <f>IF('Encodage réponses Es'!AC39="","",'Encodage réponses Es'!AC39)</f>
        <v>0</v>
      </c>
      <c r="AU41" s="55" t="s">
        <v>29</v>
      </c>
      <c r="AV41" s="113">
        <f>COUNT(AU5:AU39)</f>
        <v>0</v>
      </c>
      <c r="AW41" s="249">
        <f>IF('Encodage réponses Es'!G39="","",'Encodage réponses Es'!G39)</f>
        <v>0</v>
      </c>
      <c r="AX41" s="232">
        <f>IF('Encodage réponses Es'!I39="","",'Encodage réponses Es'!I39)</f>
        <v>0</v>
      </c>
      <c r="AY41" s="232">
        <f>IF('Encodage réponses Es'!J39="","",'Encodage réponses Es'!J39)</f>
        <v>0</v>
      </c>
      <c r="AZ41" s="232">
        <f>IF('Encodage réponses Es'!V39="","",'Encodage réponses Es'!V39)</f>
        <v>0</v>
      </c>
      <c r="BA41" s="232">
        <f>IF('Encodage réponses Es'!X39="","",'Encodage réponses Es'!X39)</f>
        <v>0</v>
      </c>
      <c r="BB41" s="232">
        <f>IF('Encodage réponses Es'!AG39="","",'Encodage réponses Es'!AG39)</f>
        <v>0</v>
      </c>
      <c r="BC41" s="232">
        <f>IF('Encodage réponses Es'!AH39="","",'Encodage réponses Es'!AH39)</f>
        <v>0</v>
      </c>
      <c r="BD41" s="232">
        <f>IF('Encodage réponses Es'!AK39="","",'Encodage réponses Es'!AK39)</f>
        <v>0</v>
      </c>
      <c r="BE41" s="232">
        <f>IF('Encodage réponses Es'!AL39="","",'Encodage réponses Es'!AL39)</f>
        <v>0</v>
      </c>
      <c r="BF41" s="232">
        <f>IF('Encodage réponses Es'!AQ39="","",'Encodage réponses Es'!AQ39)</f>
        <v>0</v>
      </c>
      <c r="BG41" s="232">
        <f>IF('Encodage réponses Es'!AR39="","",'Encodage réponses Es'!AR39)</f>
        <v>0</v>
      </c>
      <c r="BH41" s="232">
        <f>IF('Encodage réponses Es'!AS39="","",'Encodage réponses Es'!AS39)</f>
        <v>0</v>
      </c>
      <c r="BI41" s="232">
        <f>IF('Encodage réponses Es'!AT39="","",'Encodage réponses Es'!AT39)</f>
        <v>0</v>
      </c>
      <c r="BJ41" s="232">
        <f>IF('Encodage réponses Es'!AY39="","",'Encodage réponses Es'!AY39)</f>
        <v>0</v>
      </c>
      <c r="BK41" s="232">
        <f>IF('Encodage réponses Es'!AZ39="","",'Encodage réponses Es'!AZ39)</f>
        <v>0</v>
      </c>
      <c r="BL41" s="232">
        <f>IF('Encodage réponses Es'!BA39="","",'Encodage réponses Es'!BA39)</f>
        <v>0</v>
      </c>
      <c r="BM41" s="233">
        <f>IF('Encodage réponses Es'!BB39="","",'Encodage réponses Es'!BB39)</f>
        <v>0</v>
      </c>
      <c r="BN41" s="55" t="s">
        <v>29</v>
      </c>
      <c r="BO41" s="113">
        <f>COUNT(BN5:BN39)</f>
        <v>0</v>
      </c>
      <c r="BP41" s="185">
        <f>IF('Encodage réponses Es'!AF39="","",'Encodage réponses Es'!AF39)</f>
        <v>0</v>
      </c>
      <c r="BQ41" s="44" t="s">
        <v>29</v>
      </c>
      <c r="BR41" s="231">
        <f>COUNT(BQ5:BQ39)</f>
        <v>0</v>
      </c>
      <c r="BS41" s="105">
        <f>IF('Encodage réponses Es'!K39="","",'Encodage réponses Es'!K39)</f>
        <v>0</v>
      </c>
      <c r="BT41" s="106">
        <f>IF('Encodage réponses Es'!L39="","",'Encodage réponses Es'!L39)</f>
        <v>0</v>
      </c>
      <c r="BU41" s="260">
        <f>IF('Encodage réponses Es'!U39="","",'Encodage réponses Es'!U39)</f>
        <v>0</v>
      </c>
      <c r="BV41" s="55" t="s">
        <v>29</v>
      </c>
      <c r="BW41" s="231">
        <f>COUNT(BV5:BV39)</f>
        <v>0</v>
      </c>
    </row>
    <row r="42" spans="1:75" ht="12.75" customHeight="1">
      <c r="A42" s="3"/>
      <c r="B42" s="84"/>
      <c r="C42" s="84"/>
      <c r="D42" s="84"/>
      <c r="E42" s="84"/>
      <c r="F42" s="132" t="s">
        <v>76</v>
      </c>
      <c r="G42" s="202">
        <f>IF(COUNT(G5:G39)=0,"",STDEVP(G5:G39))</f>
      </c>
      <c r="H42" s="84"/>
      <c r="I42" s="84"/>
      <c r="J42" s="84" t="s">
        <v>35</v>
      </c>
      <c r="K42" s="96">
        <f>IF('Encodage réponses Es'!T40="","",'Encodage réponses Es'!T40)</f>
        <v>0</v>
      </c>
      <c r="L42" s="63">
        <f>IF('Encodage réponses Es'!AA40="","",'Encodage réponses Es'!AA40)</f>
        <v>0</v>
      </c>
      <c r="M42" s="63">
        <f>IF('Encodage réponses Es'!AB40="","",'Encodage réponses Es'!AB40)</f>
        <v>0</v>
      </c>
      <c r="N42" s="218">
        <f>IF('Encodage réponses Es'!AE40="","",'Encodage réponses Es'!AE40)</f>
        <v>0</v>
      </c>
      <c r="O42" s="44" t="s">
        <v>84</v>
      </c>
      <c r="P42" s="98">
        <f>IF(COUNT(O5:P39)=0,"",AVERAGE(O5:P39))</f>
      </c>
      <c r="Q42" s="105">
        <f>IF('Encodage réponses Es'!M40="","",'Encodage réponses Es'!M40)</f>
        <v>0</v>
      </c>
      <c r="R42" s="106">
        <f>IF('Encodage réponses Es'!N40="","",'Encodage réponses Es'!N40)</f>
        <v>0</v>
      </c>
      <c r="S42" s="106">
        <f>IF('Encodage réponses Es'!P40="","",'Encodage réponses Es'!P40)</f>
        <v>0</v>
      </c>
      <c r="T42" s="106">
        <f>IF('Encodage réponses Es'!AD40="","",'Encodage réponses Es'!AD40)</f>
        <v>0</v>
      </c>
      <c r="U42" s="106">
        <f>IF('Encodage réponses Es'!AI40="","",'Encodage réponses Es'!AI40)</f>
        <v>0</v>
      </c>
      <c r="V42" s="106">
        <f>IF('Encodage réponses Es'!AJ40="","",'Encodage réponses Es'!AJ40)</f>
        <v>0</v>
      </c>
      <c r="W42" s="106">
        <f>IF('Encodage réponses Es'!AM40="","",'Encodage réponses Es'!AM40)</f>
        <v>0</v>
      </c>
      <c r="X42" s="106">
        <f>IF('Encodage réponses Es'!AN40="","",'Encodage réponses Es'!AN40)</f>
        <v>0</v>
      </c>
      <c r="Y42" s="106">
        <f>IF('Encodage réponses Es'!AO40="","",'Encodage réponses Es'!AO40)</f>
        <v>0</v>
      </c>
      <c r="Z42" s="106">
        <f>IF('Encodage réponses Es'!AP40="","",'Encodage réponses Es'!AP40)</f>
        <v>0</v>
      </c>
      <c r="AA42" s="106">
        <f>IF('Encodage réponses Es'!AU40="","",'Encodage réponses Es'!AU40)</f>
        <v>0</v>
      </c>
      <c r="AB42" s="106">
        <f>IF('Encodage réponses Es'!AV40="","",'Encodage réponses Es'!AV40)</f>
        <v>0</v>
      </c>
      <c r="AC42" s="106">
        <f>IF('Encodage réponses Es'!AW40="","",'Encodage réponses Es'!AW40)</f>
        <v>0</v>
      </c>
      <c r="AD42" s="106">
        <f>IF('Encodage réponses Es'!AX40="","",'Encodage réponses Es'!AX40)</f>
        <v>0</v>
      </c>
      <c r="AE42" s="44" t="s">
        <v>89</v>
      </c>
      <c r="AF42" s="48">
        <f>IF(COUNT(AE5:AF39)=0,"",AVERAGE(AE5:AF39))</f>
      </c>
      <c r="AG42" s="241">
        <f>IF('Encodage réponses Es'!F40="","",'Encodage réponses Es'!F40)</f>
        <v>0</v>
      </c>
      <c r="AH42" s="241">
        <f>IF('Encodage réponses Es'!O40="","",'Encodage réponses Es'!O40)</f>
        <v>0</v>
      </c>
      <c r="AI42" s="241">
        <f>IF('Encodage réponses Es'!Q40="","",'Encodage réponses Es'!Q40)</f>
        <v>0</v>
      </c>
      <c r="AJ42" s="241">
        <f>IF('Encodage réponses Es'!R40="","",'Encodage réponses Es'!R40)</f>
        <v>0</v>
      </c>
      <c r="AK42" s="44" t="s">
        <v>84</v>
      </c>
      <c r="AL42" s="48">
        <f>IF(COUNT(AK5:AL39)=0,"",AVERAGE(AK5:AL39))</f>
      </c>
      <c r="AM42" s="112">
        <f>IF('Encodage réponses Es'!H40="","",'Encodage réponses Es'!H40)</f>
        <v>0</v>
      </c>
      <c r="AN42" s="112">
        <f>IF('Encodage réponses Es'!Y40="","",'Encodage réponses Es'!Y40)</f>
        <v>0</v>
      </c>
      <c r="AO42" s="44" t="s">
        <v>44</v>
      </c>
      <c r="AP42" s="48">
        <f>IF(COUNT(AO5:AP39)=0,"",AVERAGE(AO5:AP39))</f>
      </c>
      <c r="AQ42" s="262">
        <f>IF('Encodage réponses Es'!E40="","",'Encodage réponses Es'!E40)</f>
        <v>0</v>
      </c>
      <c r="AR42" s="261">
        <f>IF('Encodage réponses Es'!S40="","",'Encodage réponses Es'!S40)</f>
        <v>0</v>
      </c>
      <c r="AS42" s="262">
        <f>IF('Encodage réponses Es'!W40="","",'Encodage réponses Es'!W40)</f>
        <v>0</v>
      </c>
      <c r="AT42" s="262">
        <f>IF('Encodage réponses Es'!AC40="","",'Encodage réponses Es'!AC40)</f>
        <v>0</v>
      </c>
      <c r="AU42" s="55" t="s">
        <v>4</v>
      </c>
      <c r="AV42" s="48">
        <f>IF(COUNT(AU5:AV39)=0,"",AVERAGE(AU5:AV39))</f>
      </c>
      <c r="AW42" s="263">
        <f>IF('Encodage réponses Es'!G40="","",'Encodage réponses Es'!G40)</f>
        <v>0</v>
      </c>
      <c r="AX42" s="112">
        <f>IF('Encodage réponses Es'!I40="","",'Encodage réponses Es'!I40)</f>
        <v>0</v>
      </c>
      <c r="AY42" s="112">
        <f>IF('Encodage réponses Es'!J40="","",'Encodage réponses Es'!J40)</f>
        <v>0</v>
      </c>
      <c r="AZ42" s="112">
        <f>IF('Encodage réponses Es'!V40="","",'Encodage réponses Es'!V40)</f>
        <v>0</v>
      </c>
      <c r="BA42" s="112">
        <f>IF('Encodage réponses Es'!X40="","",'Encodage réponses Es'!X40)</f>
        <v>0</v>
      </c>
      <c r="BB42" s="112">
        <f>IF('Encodage réponses Es'!AG40="","",'Encodage réponses Es'!AG40)</f>
        <v>0</v>
      </c>
      <c r="BC42" s="112">
        <f>IF('Encodage réponses Es'!AH40="","",'Encodage réponses Es'!AH40)</f>
        <v>0</v>
      </c>
      <c r="BD42" s="112">
        <f>IF('Encodage réponses Es'!AK40="","",'Encodage réponses Es'!AK40)</f>
        <v>0</v>
      </c>
      <c r="BE42" s="112">
        <f>IF('Encodage réponses Es'!AL40="","",'Encodage réponses Es'!AL40)</f>
        <v>0</v>
      </c>
      <c r="BF42" s="112">
        <f>IF('Encodage réponses Es'!AQ40="","",'Encodage réponses Es'!AQ40)</f>
        <v>0</v>
      </c>
      <c r="BG42" s="112">
        <f>IF('Encodage réponses Es'!AR40="","",'Encodage réponses Es'!AR40)</f>
        <v>0</v>
      </c>
      <c r="BH42" s="112">
        <f>IF('Encodage réponses Es'!AS40="","",'Encodage réponses Es'!AS40)</f>
        <v>0</v>
      </c>
      <c r="BI42" s="112">
        <f>IF('Encodage réponses Es'!AT40="","",'Encodage réponses Es'!AT40)</f>
        <v>0</v>
      </c>
      <c r="BJ42" s="112">
        <f>IF('Encodage réponses Es'!AY40="","",'Encodage réponses Es'!AY40)</f>
        <v>0</v>
      </c>
      <c r="BK42" s="112">
        <f>IF('Encodage réponses Es'!AZ40="","",'Encodage réponses Es'!AZ40)</f>
        <v>0</v>
      </c>
      <c r="BL42" s="112">
        <f>IF('Encodage réponses Es'!BA40="","",'Encodage réponses Es'!BA40)</f>
        <v>0</v>
      </c>
      <c r="BM42" s="264">
        <f>IF('Encodage réponses Es'!BB40="","",'Encodage réponses Es'!BB40)</f>
        <v>0</v>
      </c>
      <c r="BN42" s="55" t="s">
        <v>6</v>
      </c>
      <c r="BO42" s="48">
        <f>IF(COUNT(BN5:BO39)=0,"",AVERAGE(BN5:BO39))</f>
      </c>
      <c r="BP42" s="185">
        <f>IF('Encodage réponses Es'!AF40="","",'Encodage réponses Es'!AF40)</f>
        <v>0</v>
      </c>
      <c r="BQ42" s="44" t="s">
        <v>8</v>
      </c>
      <c r="BR42" s="48">
        <f>IF(COUNT(BQ5:BR39)=0,"",AVERAGE(BQ5:BR39))</f>
      </c>
      <c r="BS42" s="105">
        <f>IF('Encodage réponses Es'!K40="","",'Encodage réponses Es'!K40)</f>
        <v>0</v>
      </c>
      <c r="BT42" s="106">
        <f>IF('Encodage réponses Es'!L40="","",'Encodage réponses Es'!L40)</f>
        <v>0</v>
      </c>
      <c r="BU42" s="260">
        <f>IF('Encodage réponses Es'!U40="","",'Encodage réponses Es'!U40)</f>
        <v>0</v>
      </c>
      <c r="BV42" s="55" t="s">
        <v>84</v>
      </c>
      <c r="BW42" s="48">
        <f>IF(COUNT(BV5:BW39)=0,"",AVERAGE(BV5:BW39))</f>
      </c>
    </row>
    <row r="43" spans="2:75" ht="12.75" customHeight="1">
      <c r="B43" s="84"/>
      <c r="C43" s="84"/>
      <c r="D43" s="91"/>
      <c r="E43" s="91"/>
      <c r="F43" s="132" t="s">
        <v>78</v>
      </c>
      <c r="G43" s="202">
        <f>IF(COUNT(G5:G39)=0,"",AVERAGE(G5:G39))</f>
      </c>
      <c r="H43" s="91"/>
      <c r="I43" s="191"/>
      <c r="J43" s="84" t="s">
        <v>36</v>
      </c>
      <c r="K43" s="95">
        <f>IF('Encodage réponses Es'!T41="","",'Encodage réponses Es'!T41)</f>
        <v>0</v>
      </c>
      <c r="L43" s="18">
        <f>IF('Encodage réponses Es'!AA41="","",'Encodage réponses Es'!AA41)</f>
        <v>0</v>
      </c>
      <c r="M43" s="18">
        <f>IF('Encodage réponses Es'!AB41="","",'Encodage réponses Es'!AB41)</f>
        <v>0</v>
      </c>
      <c r="N43" s="93">
        <f>IF('Encodage réponses Es'!AE41="","",'Encodage réponses Es'!AE41)</f>
        <v>0</v>
      </c>
      <c r="O43" s="150">
        <v>0</v>
      </c>
      <c r="P43" s="60">
        <f>COUNTIF(O$5:O$39,0)</f>
        <v>0</v>
      </c>
      <c r="Q43" s="17">
        <f>IF('Encodage réponses Es'!M41="","",'Encodage réponses Es'!M41)</f>
        <v>0</v>
      </c>
      <c r="R43" s="18">
        <f>IF('Encodage réponses Es'!N41="","",'Encodage réponses Es'!N41)</f>
        <v>0</v>
      </c>
      <c r="S43" s="18">
        <f>IF('Encodage réponses Es'!P41="","",'Encodage réponses Es'!P41)</f>
        <v>0</v>
      </c>
      <c r="T43" s="18">
        <f>IF('Encodage réponses Es'!AD41="","",'Encodage réponses Es'!AD41)</f>
        <v>0</v>
      </c>
      <c r="U43" s="18">
        <f>IF('Encodage réponses Es'!AI41="","",'Encodage réponses Es'!AI41)</f>
        <v>0</v>
      </c>
      <c r="V43" s="18">
        <f>IF('Encodage réponses Es'!AJ41="","",'Encodage réponses Es'!AJ41)</f>
        <v>0</v>
      </c>
      <c r="W43" s="18">
        <f>IF('Encodage réponses Es'!AM41="","",'Encodage réponses Es'!AM41)</f>
        <v>0</v>
      </c>
      <c r="X43" s="18">
        <f>IF('Encodage réponses Es'!AN41="","",'Encodage réponses Es'!AN41)</f>
        <v>0</v>
      </c>
      <c r="Y43" s="18">
        <f>IF('Encodage réponses Es'!AO41="","",'Encodage réponses Es'!AO41)</f>
        <v>0</v>
      </c>
      <c r="Z43" s="18">
        <f>IF('Encodage réponses Es'!AP41="","",'Encodage réponses Es'!AP41)</f>
        <v>0</v>
      </c>
      <c r="AA43" s="18">
        <f>IF('Encodage réponses Es'!AU41="","",'Encodage réponses Es'!AU41)</f>
        <v>0</v>
      </c>
      <c r="AB43" s="18">
        <f>IF('Encodage réponses Es'!AV41="","",'Encodage réponses Es'!AV41)</f>
        <v>0</v>
      </c>
      <c r="AC43" s="18">
        <f>IF('Encodage réponses Es'!AW41="","",'Encodage réponses Es'!AW41)</f>
        <v>0</v>
      </c>
      <c r="AD43" s="18">
        <f>IF('Encodage réponses Es'!AX41="","",'Encodage réponses Es'!AX41)</f>
        <v>0</v>
      </c>
      <c r="AE43" s="150">
        <v>0</v>
      </c>
      <c r="AF43" s="150">
        <f>COUNTIF(AE$5:AE$39,0)</f>
        <v>0</v>
      </c>
      <c r="AG43" s="176">
        <f>IF('Encodage réponses Es'!F41="","",'Encodage réponses Es'!F41)</f>
        <v>0</v>
      </c>
      <c r="AH43" s="176">
        <f>IF('Encodage réponses Es'!O41="","",'Encodage réponses Es'!O41)</f>
        <v>0</v>
      </c>
      <c r="AI43" s="176">
        <f>IF('Encodage réponses Es'!Q41="","",'Encodage réponses Es'!Q41)</f>
        <v>0</v>
      </c>
      <c r="AJ43" s="176">
        <f>IF('Encodage réponses Es'!R41="","",'Encodage réponses Es'!R41)</f>
        <v>0</v>
      </c>
      <c r="AK43" s="150">
        <v>0</v>
      </c>
      <c r="AL43" s="151">
        <f>COUNTIF(AK$5:AK$39,AK43)</f>
        <v>0</v>
      </c>
      <c r="AM43" s="20">
        <f>IF('Encodage réponses Es'!H41="","",'Encodage réponses Es'!H41)</f>
        <v>0</v>
      </c>
      <c r="AN43" s="19">
        <f>IF('Encodage réponses Es'!Y41="","",'Encodage réponses Es'!Y41)</f>
        <v>0</v>
      </c>
      <c r="AO43" s="150">
        <v>0</v>
      </c>
      <c r="AP43" s="150">
        <f>COUNTIF(AO$5:AO$39,AO43)</f>
        <v>0</v>
      </c>
      <c r="AQ43" s="152">
        <f>IF('Encodage réponses Es'!E41="","",'Encodage réponses Es'!E41)</f>
        <v>0</v>
      </c>
      <c r="AR43" s="94">
        <f>IF('Encodage réponses Es'!S41="","",'Encodage réponses Es'!S41)</f>
        <v>0</v>
      </c>
      <c r="AS43" s="152">
        <f>IF('Encodage réponses Es'!W41="","",'Encodage réponses Es'!W41)</f>
        <v>0</v>
      </c>
      <c r="AT43" s="152">
        <f>IF('Encodage réponses Es'!AC41="","",'Encodage réponses Es'!AC41)</f>
        <v>0</v>
      </c>
      <c r="AU43" s="150">
        <v>0</v>
      </c>
      <c r="AV43" s="150">
        <f aca="true" t="shared" si="10" ref="AV43:AV49">COUNTIF(AU$5:AU$39,AU43)</f>
        <v>0</v>
      </c>
      <c r="AW43" s="20">
        <f>IF('Encodage réponses Es'!G41="","",'Encodage réponses Es'!G41)</f>
        <v>0</v>
      </c>
      <c r="AX43" s="19">
        <f>IF('Encodage réponses Es'!I41="","",'Encodage réponses Es'!I41)</f>
        <v>0</v>
      </c>
      <c r="AY43" s="19">
        <f>IF('Encodage réponses Es'!J41="","",'Encodage réponses Es'!J41)</f>
        <v>0</v>
      </c>
      <c r="AZ43" s="19">
        <f>IF('Encodage réponses Es'!V41="","",'Encodage réponses Es'!V41)</f>
        <v>0</v>
      </c>
      <c r="BA43" s="19">
        <f>IF('Encodage réponses Es'!X41="","",'Encodage réponses Es'!X41)</f>
        <v>0</v>
      </c>
      <c r="BB43" s="19">
        <f>IF('Encodage réponses Es'!AG41="","",'Encodage réponses Es'!AG41)</f>
        <v>0</v>
      </c>
      <c r="BC43" s="19">
        <f>IF('Encodage réponses Es'!AH41="","",'Encodage réponses Es'!AH41)</f>
        <v>0</v>
      </c>
      <c r="BD43" s="19">
        <f>IF('Encodage réponses Es'!AK41="","",'Encodage réponses Es'!AK41)</f>
        <v>0</v>
      </c>
      <c r="BE43" s="19">
        <f>IF('Encodage réponses Es'!AL41="","",'Encodage réponses Es'!AL41)</f>
        <v>0</v>
      </c>
      <c r="BF43" s="19">
        <f>IF('Encodage réponses Es'!AQ41="","",'Encodage réponses Es'!AQ41)</f>
        <v>0</v>
      </c>
      <c r="BG43" s="19">
        <f>IF('Encodage réponses Es'!AR41="","",'Encodage réponses Es'!AR41)</f>
        <v>0</v>
      </c>
      <c r="BH43" s="19">
        <f>IF('Encodage réponses Es'!AS41="","",'Encodage réponses Es'!AS41)</f>
        <v>0</v>
      </c>
      <c r="BI43" s="19">
        <f>IF('Encodage réponses Es'!AT41="","",'Encodage réponses Es'!AT41)</f>
        <v>0</v>
      </c>
      <c r="BJ43" s="19">
        <f>IF('Encodage réponses Es'!AY41="","",'Encodage réponses Es'!AY41)</f>
        <v>0</v>
      </c>
      <c r="BK43" s="19">
        <f>IF('Encodage réponses Es'!AZ41="","",'Encodage réponses Es'!AZ41)</f>
        <v>0</v>
      </c>
      <c r="BL43" s="19">
        <f>IF('Encodage réponses Es'!BA41="","",'Encodage réponses Es'!BA41)</f>
        <v>0</v>
      </c>
      <c r="BM43" s="244">
        <f>IF('Encodage réponses Es'!BB41="","",'Encodage réponses Es'!BB41)</f>
        <v>0</v>
      </c>
      <c r="BN43" s="252" t="s">
        <v>16</v>
      </c>
      <c r="BO43" s="150">
        <f>COUNTIF(BN$5:BN$39,"&lt;3")</f>
        <v>0</v>
      </c>
      <c r="BP43" s="176">
        <f>IF('Encodage réponses Es'!AF41="","",'Encodage réponses Es'!AF41)</f>
        <v>0</v>
      </c>
      <c r="BQ43" s="186">
        <v>0</v>
      </c>
      <c r="BR43" s="156">
        <f>COUNTIF(BQ$5:BQ$39,BQ43)</f>
        <v>0</v>
      </c>
      <c r="BS43" s="17">
        <f>IF('Encodage réponses Es'!K41="","",'Encodage réponses Es'!K41)</f>
        <v>0</v>
      </c>
      <c r="BT43" s="18">
        <f>IF('Encodage réponses Es'!L41="","",'Encodage réponses Es'!L41)</f>
        <v>0</v>
      </c>
      <c r="BU43" s="93">
        <f>IF('Encodage réponses Es'!U41="","",'Encodage réponses Es'!U41)</f>
        <v>0</v>
      </c>
      <c r="BV43" s="60">
        <v>0</v>
      </c>
      <c r="BW43" s="60">
        <f>COUNTIF(BV$5:BV$39,BV43)</f>
        <v>0</v>
      </c>
    </row>
    <row r="44" spans="2:75" ht="13.5" thickBot="1">
      <c r="B44" s="84"/>
      <c r="C44" s="84"/>
      <c r="D44" s="84"/>
      <c r="E44" s="84"/>
      <c r="F44" s="133" t="s">
        <v>67</v>
      </c>
      <c r="G44" s="134"/>
      <c r="H44" s="84"/>
      <c r="I44" s="84"/>
      <c r="J44" s="84" t="s">
        <v>45</v>
      </c>
      <c r="K44" s="219">
        <f>IF('Encodage réponses Es'!T42="","",'Encodage réponses Es'!T42)</f>
      </c>
      <c r="L44" s="71">
        <f>IF('Encodage réponses Es'!AA42="","",'Encodage réponses Es'!AA42)</f>
      </c>
      <c r="M44" s="71">
        <f>IF('Encodage réponses Es'!AB42="","",'Encodage réponses Es'!AB42)</f>
      </c>
      <c r="N44" s="220">
        <f>IF('Encodage réponses Es'!AE42="","",'Encodage réponses Es'!AE42)</f>
      </c>
      <c r="O44" s="150">
        <v>1</v>
      </c>
      <c r="P44" s="60">
        <f>COUNTIF(O$5:O$39,1)</f>
        <v>0</v>
      </c>
      <c r="Q44" s="70">
        <f>IF('Encodage réponses Es'!M42="","",'Encodage réponses Es'!M42)</f>
      </c>
      <c r="R44" s="71">
        <f>IF('Encodage réponses Es'!N42="","",'Encodage réponses Es'!N42)</f>
      </c>
      <c r="S44" s="239">
        <f>IF('Encodage réponses Es'!P42="","",'Encodage réponses Es'!P42)</f>
        <v>0</v>
      </c>
      <c r="T44" s="71">
        <f>IF('Encodage réponses Es'!AD42="","",'Encodage réponses Es'!AD42)</f>
      </c>
      <c r="U44" s="71">
        <f>IF('Encodage réponses Es'!AI42="","",'Encodage réponses Es'!AI42)</f>
      </c>
      <c r="V44" s="71">
        <f>IF('Encodage réponses Es'!AJ42="","",'Encodage réponses Es'!AJ42)</f>
      </c>
      <c r="W44" s="71">
        <f>IF('Encodage réponses Es'!AM42="","",'Encodage réponses Es'!AM42)</f>
      </c>
      <c r="X44" s="71">
        <f>IF('Encodage réponses Es'!AN42="","",'Encodage réponses Es'!AN42)</f>
      </c>
      <c r="Y44" s="71">
        <f>IF('Encodage réponses Es'!AO42="","",'Encodage réponses Es'!AO42)</f>
      </c>
      <c r="Z44" s="71">
        <f>IF('Encodage réponses Es'!AP42="","",'Encodage réponses Es'!AP42)</f>
      </c>
      <c r="AA44" s="71">
        <f>IF('Encodage réponses Es'!AU42="","",'Encodage réponses Es'!AU42)</f>
      </c>
      <c r="AB44" s="71">
        <f>IF('Encodage réponses Es'!AV42="","",'Encodage réponses Es'!AV42)</f>
      </c>
      <c r="AC44" s="71">
        <f>IF('Encodage réponses Es'!AW42="","",'Encodage réponses Es'!AW42)</f>
      </c>
      <c r="AD44" s="71">
        <f>IF('Encodage réponses Es'!AX42="","",'Encodage réponses Es'!AX42)</f>
      </c>
      <c r="AE44" s="224" t="s">
        <v>14</v>
      </c>
      <c r="AF44" s="151">
        <f>COUNTIF(AE$5:AE$39,1)</f>
        <v>0</v>
      </c>
      <c r="AG44" s="110">
        <f>IF('Encodage réponses Es'!F42="","",'Encodage réponses Es'!F42)</f>
      </c>
      <c r="AH44" s="110">
        <f>IF('Encodage réponses Es'!O42="","",'Encodage réponses Es'!O42)</f>
      </c>
      <c r="AI44" s="110">
        <f>IF('Encodage réponses Es'!Q42="","",'Encodage réponses Es'!Q42)</f>
      </c>
      <c r="AJ44" s="110">
        <f>IF('Encodage réponses Es'!R42="","",'Encodage réponses Es'!R42)</f>
      </c>
      <c r="AK44" s="150">
        <v>1</v>
      </c>
      <c r="AL44" s="151">
        <f>COUNTIF(AK$5:AK$39,AK44)</f>
        <v>0</v>
      </c>
      <c r="AM44" s="242">
        <f>IF('Encodage réponses Es'!H42="","",'Encodage réponses Es'!H42)</f>
      </c>
      <c r="AN44" s="69">
        <f>IF('Encodage réponses Es'!Y42="","",'Encodage réponses Es'!Y42)</f>
      </c>
      <c r="AO44" s="150">
        <v>1</v>
      </c>
      <c r="AP44" s="150">
        <f>COUNTIF(AO$5:AO$39,AO44)</f>
        <v>0</v>
      </c>
      <c r="AQ44" s="153">
        <f>IF('Encodage réponses Es'!E42="","",'Encodage réponses Es'!E42)</f>
      </c>
      <c r="AR44" s="243">
        <f>IF('Encodage réponses Es'!S42="","",'Encodage réponses Es'!S42)</f>
        <v>0</v>
      </c>
      <c r="AS44" s="230">
        <f>IF('Encodage réponses Es'!W42="","",'Encodage réponses Es'!W42)</f>
        <v>0</v>
      </c>
      <c r="AT44" s="153">
        <f>IF('Encodage réponses Es'!AC42="","",'Encodage réponses Es'!AC42)</f>
      </c>
      <c r="AU44" s="150">
        <v>1</v>
      </c>
      <c r="AV44" s="150">
        <f t="shared" si="10"/>
        <v>0</v>
      </c>
      <c r="AW44" s="245">
        <f>IF('Encodage réponses Es'!G42="","",'Encodage réponses Es'!G42)</f>
        <v>0</v>
      </c>
      <c r="AX44" s="69">
        <f>IF('Encodage réponses Es'!I42="","",'Encodage réponses Es'!I42)</f>
      </c>
      <c r="AY44" s="250">
        <f>IF('Encodage réponses Es'!J42="","",'Encodage réponses Es'!J42)</f>
        <v>0</v>
      </c>
      <c r="AZ44" s="69">
        <f>IF('Encodage réponses Es'!V42="","",'Encodage réponses Es'!V42)</f>
      </c>
      <c r="BA44" s="69">
        <f>IF('Encodage réponses Es'!X42="","",'Encodage réponses Es'!X42)</f>
      </c>
      <c r="BB44" s="69">
        <f>IF('Encodage réponses Es'!AG42="","",'Encodage réponses Es'!AG42)</f>
      </c>
      <c r="BC44" s="69">
        <f>IF('Encodage réponses Es'!AH42="","",'Encodage réponses Es'!AH42)</f>
      </c>
      <c r="BD44" s="69">
        <f>IF('Encodage réponses Es'!AK42="","",'Encodage réponses Es'!AK42)</f>
      </c>
      <c r="BE44" s="69">
        <f>IF('Encodage réponses Es'!AL42="","",'Encodage réponses Es'!AL42)</f>
      </c>
      <c r="BF44" s="246">
        <f>IF('Encodage réponses Es'!AQ42="","",'Encodage réponses Es'!AQ42)</f>
        <v>0</v>
      </c>
      <c r="BG44" s="246">
        <f>IF('Encodage réponses Es'!AR42="","",'Encodage réponses Es'!AR42)</f>
        <v>0</v>
      </c>
      <c r="BH44" s="69">
        <f>IF('Encodage réponses Es'!AS42="","",'Encodage réponses Es'!AS42)</f>
      </c>
      <c r="BI44" s="69">
        <f>IF('Encodage réponses Es'!AT42="","",'Encodage réponses Es'!AT42)</f>
      </c>
      <c r="BJ44" s="251">
        <f>IF('Encodage réponses Es'!AY42="","",'Encodage réponses Es'!AY42)</f>
      </c>
      <c r="BK44" s="251">
        <f>IF('Encodage réponses Es'!AZ42="","",'Encodage réponses Es'!AZ42)</f>
      </c>
      <c r="BL44" s="251">
        <f>IF('Encodage réponses Es'!BA42="","",'Encodage réponses Es'!BA42)</f>
      </c>
      <c r="BM44" s="253">
        <f>IF('Encodage réponses Es'!BB42="","",'Encodage réponses Es'!BB42)</f>
      </c>
      <c r="BN44" s="252" t="s">
        <v>17</v>
      </c>
      <c r="BO44" s="151">
        <f>COUNTIF(BN$5:BN$39,"&lt;5")-BO43</f>
        <v>0</v>
      </c>
      <c r="BP44" s="257">
        <f>IF('Encodage réponses Es'!AF42="","",'Encodage réponses Es'!AF42)</f>
        <v>0</v>
      </c>
      <c r="BQ44" s="186">
        <v>1</v>
      </c>
      <c r="BR44" s="156">
        <f>COUNTIF(BQ$5:BQ$39,BQ44)</f>
        <v>0</v>
      </c>
      <c r="BS44" s="70">
        <f>IF('Encodage réponses Es'!K42="","",'Encodage réponses Es'!K42)</f>
      </c>
      <c r="BT44" s="71">
        <f>IF('Encodage réponses Es'!L42="","",'Encodage réponses Es'!L42)</f>
      </c>
      <c r="BU44" s="235">
        <f>IF('Encodage réponses Es'!U42="","",'Encodage réponses Es'!U42)</f>
        <v>0</v>
      </c>
      <c r="BV44" s="61">
        <v>1</v>
      </c>
      <c r="BW44" s="60">
        <f>COUNTIF(BV$5:BV$39,BV44)</f>
        <v>0</v>
      </c>
    </row>
    <row r="45" spans="2:75" ht="12.75">
      <c r="B45" s="91"/>
      <c r="C45" s="91"/>
      <c r="D45" s="90"/>
      <c r="E45" s="90"/>
      <c r="G45" s="135"/>
      <c r="H45" s="191"/>
      <c r="I45" s="84"/>
      <c r="J45" s="84" t="s">
        <v>43</v>
      </c>
      <c r="K45" s="95">
        <f>IF('Encodage réponses Es'!T43="","",'Encodage réponses Es'!T43)</f>
        <v>0</v>
      </c>
      <c r="L45" s="18">
        <f>IF('Encodage réponses Es'!AA43="","",'Encodage réponses Es'!AA43)</f>
        <v>0</v>
      </c>
      <c r="M45" s="18">
        <f>IF('Encodage réponses Es'!AB43="","",'Encodage réponses Es'!AB43)</f>
        <v>0</v>
      </c>
      <c r="N45" s="93">
        <f>IF('Encodage réponses Es'!AE43="","",'Encodage réponses Es'!AE43)</f>
        <v>0</v>
      </c>
      <c r="O45" s="150">
        <v>2</v>
      </c>
      <c r="P45" s="60">
        <f>COUNTIF(O$5:O$39,2)</f>
        <v>0</v>
      </c>
      <c r="Q45" s="17">
        <f>IF('Encodage réponses Es'!M43="","",'Encodage réponses Es'!M43)</f>
        <v>0</v>
      </c>
      <c r="R45" s="18">
        <f>IF('Encodage réponses Es'!N43="","",'Encodage réponses Es'!N43)</f>
        <v>0</v>
      </c>
      <c r="S45" s="18">
        <f>IF('Encodage réponses Es'!P43="","",'Encodage réponses Es'!P43)</f>
        <v>0</v>
      </c>
      <c r="T45" s="18">
        <f>IF('Encodage réponses Es'!AD43="","",'Encodage réponses Es'!AD43)</f>
        <v>0</v>
      </c>
      <c r="U45" s="18">
        <f>IF('Encodage réponses Es'!AI43="","",'Encodage réponses Es'!AI43)</f>
        <v>0</v>
      </c>
      <c r="V45" s="18">
        <f>IF('Encodage réponses Es'!AJ43="","",'Encodage réponses Es'!AJ43)</f>
        <v>0</v>
      </c>
      <c r="W45" s="18">
        <f>IF('Encodage réponses Es'!AM43="","",'Encodage réponses Es'!AM43)</f>
        <v>0</v>
      </c>
      <c r="X45" s="18">
        <f>IF('Encodage réponses Es'!AN43="","",'Encodage réponses Es'!AN43)</f>
        <v>0</v>
      </c>
      <c r="Y45" s="18">
        <f>IF('Encodage réponses Es'!AO43="","",'Encodage réponses Es'!AO43)</f>
        <v>0</v>
      </c>
      <c r="Z45" s="18">
        <f>IF('Encodage réponses Es'!AP43="","",'Encodage réponses Es'!AP43)</f>
        <v>0</v>
      </c>
      <c r="AA45" s="18">
        <f>IF('Encodage réponses Es'!AU43="","",'Encodage réponses Es'!AU43)</f>
        <v>0</v>
      </c>
      <c r="AB45" s="18">
        <f>IF('Encodage réponses Es'!AV43="","",'Encodage réponses Es'!AV43)</f>
        <v>0</v>
      </c>
      <c r="AC45" s="18">
        <f>IF('Encodage réponses Es'!AW43="","",'Encodage réponses Es'!AW43)</f>
        <v>0</v>
      </c>
      <c r="AD45" s="18">
        <f>IF('Encodage réponses Es'!AX43="","",'Encodage réponses Es'!AX43)</f>
        <v>0</v>
      </c>
      <c r="AE45" s="224" t="s">
        <v>15</v>
      </c>
      <c r="AF45" s="151">
        <f>COUNTIF(AE$5:AE$39,2)</f>
        <v>0</v>
      </c>
      <c r="AG45" s="176">
        <f>IF('Encodage réponses Es'!F43="","",'Encodage réponses Es'!F43)</f>
        <v>0</v>
      </c>
      <c r="AH45" s="176">
        <f>IF('Encodage réponses Es'!O43="","",'Encodage réponses Es'!O43)</f>
        <v>0</v>
      </c>
      <c r="AI45" s="176">
        <f>IF('Encodage réponses Es'!Q43="","",'Encodage réponses Es'!Q43)</f>
        <v>0</v>
      </c>
      <c r="AJ45" s="176">
        <f>IF('Encodage réponses Es'!R43="","",'Encodage réponses Es'!R43)</f>
        <v>0</v>
      </c>
      <c r="AK45" s="150">
        <v>2</v>
      </c>
      <c r="AL45" s="151">
        <f>COUNTIF(AK$5:AK$39,AK45)</f>
        <v>0</v>
      </c>
      <c r="AM45" s="20">
        <f>IF('Encodage réponses Es'!H43="","",'Encodage réponses Es'!H43)</f>
        <v>0</v>
      </c>
      <c r="AN45" s="19">
        <f>IF('Encodage réponses Es'!Y43="","",'Encodage réponses Es'!Y43)</f>
        <v>0</v>
      </c>
      <c r="AO45" s="150">
        <v>2</v>
      </c>
      <c r="AP45" s="150">
        <f>COUNTIF(AO$5:AO$39,AO45)</f>
        <v>0</v>
      </c>
      <c r="AQ45" s="152">
        <f>IF('Encodage réponses Es'!E43="","",'Encodage réponses Es'!E43)</f>
        <v>0</v>
      </c>
      <c r="AR45" s="94">
        <f>IF('Encodage réponses Es'!S43="","",'Encodage réponses Es'!S43)</f>
        <v>0</v>
      </c>
      <c r="AS45" s="152">
        <f>IF('Encodage réponses Es'!W43="","",'Encodage réponses Es'!W43)</f>
        <v>0</v>
      </c>
      <c r="AT45" s="152">
        <f>IF('Encodage réponses Es'!AC43="","",'Encodage réponses Es'!AC43)</f>
        <v>0</v>
      </c>
      <c r="AU45" s="150">
        <v>2</v>
      </c>
      <c r="AV45" s="150">
        <f t="shared" si="10"/>
        <v>0</v>
      </c>
      <c r="AW45" s="20">
        <f>IF('Encodage réponses Es'!G43="","",'Encodage réponses Es'!G43)</f>
        <v>0</v>
      </c>
      <c r="AX45" s="19">
        <f>IF('Encodage réponses Es'!I43="","",'Encodage réponses Es'!I43)</f>
        <v>0</v>
      </c>
      <c r="AY45" s="19">
        <f>IF('Encodage réponses Es'!J43="","",'Encodage réponses Es'!J43)</f>
        <v>0</v>
      </c>
      <c r="AZ45" s="19">
        <f>IF('Encodage réponses Es'!V43="","",'Encodage réponses Es'!V43)</f>
        <v>0</v>
      </c>
      <c r="BA45" s="19">
        <f>IF('Encodage réponses Es'!X43="","",'Encodage réponses Es'!X43)</f>
        <v>0</v>
      </c>
      <c r="BB45" s="19">
        <f>IF('Encodage réponses Es'!AG43="","",'Encodage réponses Es'!AG43)</f>
        <v>0</v>
      </c>
      <c r="BC45" s="19">
        <f>IF('Encodage réponses Es'!AH43="","",'Encodage réponses Es'!AH43)</f>
        <v>0</v>
      </c>
      <c r="BD45" s="19">
        <f>IF('Encodage réponses Es'!AK43="","",'Encodage réponses Es'!AK43)</f>
        <v>0</v>
      </c>
      <c r="BE45" s="19">
        <f>IF('Encodage réponses Es'!AL43="","",'Encodage réponses Es'!AL43)</f>
        <v>0</v>
      </c>
      <c r="BF45" s="19">
        <f>IF('Encodage réponses Es'!AQ43="","",'Encodage réponses Es'!AQ43)</f>
        <v>0</v>
      </c>
      <c r="BG45" s="19">
        <f>IF('Encodage réponses Es'!AR43="","",'Encodage réponses Es'!AR43)</f>
        <v>0</v>
      </c>
      <c r="BH45" s="19">
        <f>IF('Encodage réponses Es'!AS43="","",'Encodage réponses Es'!AS43)</f>
        <v>0</v>
      </c>
      <c r="BI45" s="19">
        <f>IF('Encodage réponses Es'!AT43="","",'Encodage réponses Es'!AT43)</f>
        <v>0</v>
      </c>
      <c r="BJ45" s="19">
        <f>IF('Encodage réponses Es'!AY43="","",'Encodage réponses Es'!AY43)</f>
        <v>0</v>
      </c>
      <c r="BK45" s="19">
        <f>IF('Encodage réponses Es'!AZ43="","",'Encodage réponses Es'!AZ43)</f>
        <v>0</v>
      </c>
      <c r="BL45" s="19">
        <f>IF('Encodage réponses Es'!BA43="","",'Encodage réponses Es'!BA43)</f>
        <v>0</v>
      </c>
      <c r="BM45" s="244">
        <f>IF('Encodage réponses Es'!BB43="","",'Encodage réponses Es'!BB43)</f>
        <v>0</v>
      </c>
      <c r="BN45" s="252" t="s">
        <v>18</v>
      </c>
      <c r="BO45" s="151">
        <f>COUNTIF(BN$5:BN$39,"&lt;7")-SUM(BO$43:BO44)</f>
        <v>0</v>
      </c>
      <c r="BP45" s="176">
        <f>IF('Encodage réponses Es'!AF43="","",'Encodage réponses Es'!AF43)</f>
        <v>0</v>
      </c>
      <c r="BQ45" s="186">
        <v>2</v>
      </c>
      <c r="BR45" s="156">
        <f>COUNTIF(BQ$5:BQ$39,BQ45)</f>
        <v>0</v>
      </c>
      <c r="BS45" s="17">
        <f>IF('Encodage réponses Es'!K43="","",'Encodage réponses Es'!K43)</f>
        <v>0</v>
      </c>
      <c r="BT45" s="18">
        <f>IF('Encodage réponses Es'!L43="","",'Encodage réponses Es'!L43)</f>
        <v>0</v>
      </c>
      <c r="BU45" s="93">
        <f>IF('Encodage réponses Es'!U43="","",'Encodage réponses Es'!U43)</f>
        <v>0</v>
      </c>
      <c r="BV45" s="61">
        <v>2</v>
      </c>
      <c r="BW45" s="60">
        <f>COUNTIF(BV$5:BV$39,BV45)</f>
        <v>0</v>
      </c>
    </row>
    <row r="46" spans="2:75" ht="12.75" customHeight="1">
      <c r="B46" s="84"/>
      <c r="C46" s="84"/>
      <c r="D46" s="111"/>
      <c r="E46" s="111"/>
      <c r="F46" s="1" t="s">
        <v>79</v>
      </c>
      <c r="G46" s="136">
        <f>COUNTIF(G$5:G$36,"&lt;0,10")</f>
        <v>0</v>
      </c>
      <c r="H46" s="192"/>
      <c r="I46" s="192"/>
      <c r="J46" s="90"/>
      <c r="K46" s="95"/>
      <c r="L46" s="18"/>
      <c r="M46" s="18"/>
      <c r="N46" s="93"/>
      <c r="O46" s="150">
        <v>3</v>
      </c>
      <c r="P46" s="60">
        <f>COUNTIF(O$5:O$39,3)</f>
        <v>0</v>
      </c>
      <c r="Q46" s="1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50">
        <v>3</v>
      </c>
      <c r="AF46" s="151">
        <f>COUNTIF(AE$5:AE$39,3)</f>
        <v>0</v>
      </c>
      <c r="AG46" s="176"/>
      <c r="AH46" s="176"/>
      <c r="AI46" s="176"/>
      <c r="AJ46" s="176"/>
      <c r="AK46" s="150">
        <v>3</v>
      </c>
      <c r="AL46" s="151">
        <f>COUNTIF(AK$5:AK$39,AK46)</f>
        <v>0</v>
      </c>
      <c r="AM46" s="20"/>
      <c r="AN46" s="19"/>
      <c r="AO46" s="150">
        <v>3</v>
      </c>
      <c r="AP46" s="150">
        <f>COUNTIF(AO$5:AO$39,AO53)</f>
        <v>0</v>
      </c>
      <c r="AQ46" s="152"/>
      <c r="AR46" s="152"/>
      <c r="AS46" s="152"/>
      <c r="AT46" s="152"/>
      <c r="AU46" s="150">
        <v>3</v>
      </c>
      <c r="AV46" s="150">
        <f t="shared" si="10"/>
        <v>0</v>
      </c>
      <c r="AW46" s="20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244"/>
      <c r="BN46" s="252" t="s">
        <v>19</v>
      </c>
      <c r="BO46" s="151">
        <f>COUNTIF(BN$5:BN$39,"&lt;9")-SUM(BO$43:BO45)</f>
        <v>0</v>
      </c>
      <c r="BP46" s="176"/>
      <c r="BQ46" s="186"/>
      <c r="BR46" s="156"/>
      <c r="BS46" s="17"/>
      <c r="BT46" s="18"/>
      <c r="BU46" s="93"/>
      <c r="BV46" s="61">
        <v>3</v>
      </c>
      <c r="BW46" s="60">
        <f>COUNTIF(BV$5:BV$39,BV46)</f>
        <v>0</v>
      </c>
    </row>
    <row r="47" spans="1:75" ht="12.75">
      <c r="A47" s="2"/>
      <c r="B47" s="90"/>
      <c r="C47" s="90"/>
      <c r="F47" s="1" t="s">
        <v>80</v>
      </c>
      <c r="G47" s="136">
        <f>COUNTIF(G$5:G$36,"&lt;0,20")-G46</f>
        <v>0</v>
      </c>
      <c r="H47" s="149"/>
      <c r="I47" s="149"/>
      <c r="J47" s="84" t="s">
        <v>77</v>
      </c>
      <c r="K47" s="116">
        <f>IF('Encodage réponses Es'!T46="","",'Encodage réponses Es'!T46)</f>
      </c>
      <c r="L47" s="117">
        <f>IF('Encodage réponses Es'!AA46="","",'Encodage réponses Es'!AA46)</f>
      </c>
      <c r="M47" s="117">
        <f>IF('Encodage réponses Es'!AB46="","",'Encodage réponses Es'!AB46)</f>
      </c>
      <c r="N47" s="221">
        <f>IF('Encodage réponses Es'!AE46="","",'Encodage réponses Es'!AE46)</f>
      </c>
      <c r="O47" s="150">
        <v>4</v>
      </c>
      <c r="P47" s="60">
        <f>COUNTIF(O$5:O$39,4)</f>
        <v>0</v>
      </c>
      <c r="Q47" s="118">
        <f>IF('Encodage réponses Es'!M46="","",'Encodage réponses Es'!M46)</f>
      </c>
      <c r="R47" s="117">
        <f>IF('Encodage réponses Es'!N46="","",'Encodage réponses Es'!N46)</f>
      </c>
      <c r="S47" s="117">
        <f>IF('Encodage réponses Es'!P46="","",'Encodage réponses Es'!P46)</f>
      </c>
      <c r="T47" s="117">
        <f>IF('Encodage réponses Es'!AD46="","",'Encodage réponses Es'!AD46)</f>
      </c>
      <c r="U47" s="117">
        <f>IF('Encodage réponses Es'!AI46="","",'Encodage réponses Es'!AI46)</f>
      </c>
      <c r="V47" s="117">
        <f>IF('Encodage réponses Es'!AJ46="","",'Encodage réponses Es'!AJ46)</f>
      </c>
      <c r="W47" s="117">
        <f>IF('Encodage réponses Es'!AM46="","",'Encodage réponses Es'!AM46)</f>
      </c>
      <c r="X47" s="117">
        <f>IF('Encodage réponses Es'!AN46="","",'Encodage réponses Es'!AN46)</f>
      </c>
      <c r="Y47" s="117">
        <f>IF('Encodage réponses Es'!AO46="","",'Encodage réponses Es'!AO46)</f>
      </c>
      <c r="Z47" s="117">
        <f>IF('Encodage réponses Es'!AP46="","",'Encodage réponses Es'!AP46)</f>
      </c>
      <c r="AA47" s="117">
        <f>IF('Encodage réponses Es'!AU46="","",'Encodage réponses Es'!AU46)</f>
      </c>
      <c r="AB47" s="117">
        <f>IF('Encodage réponses Es'!AV46="","",'Encodage réponses Es'!AV46)</f>
      </c>
      <c r="AC47" s="117">
        <f>IF('Encodage réponses Es'!AW46="","",'Encodage réponses Es'!AW46)</f>
      </c>
      <c r="AD47" s="117">
        <f>IF('Encodage réponses Es'!AX46="","",'Encodage réponses Es'!AX46)</f>
      </c>
      <c r="AE47" s="150">
        <v>4</v>
      </c>
      <c r="AF47" s="151">
        <f>COUNTIF(AE$5:AE$39,4)</f>
        <v>0</v>
      </c>
      <c r="AG47" s="223">
        <f>IF('Encodage réponses Es'!F46="","",'Encodage réponses Es'!F46)</f>
      </c>
      <c r="AH47" s="223">
        <f>IF('Encodage réponses Es'!O46="","",'Encodage réponses Es'!O46)</f>
      </c>
      <c r="AI47" s="223">
        <f>IF('Encodage réponses Es'!Q46="","",'Encodage réponses Es'!Q46)</f>
      </c>
      <c r="AJ47" s="223">
        <f>IF('Encodage réponses Es'!R46="","",'Encodage réponses Es'!R46)</f>
      </c>
      <c r="AK47" s="150">
        <v>4</v>
      </c>
      <c r="AL47" s="151">
        <f>COUNTIF(AK$5:AK$39,AK47)</f>
        <v>0</v>
      </c>
      <c r="AM47" s="120">
        <f>IF('Encodage réponses Es'!H46="","",'Encodage réponses Es'!H46)</f>
      </c>
      <c r="AN47" s="119">
        <f>IF('Encodage réponses Es'!Y46="","",'Encodage réponses Es'!Y46)</f>
      </c>
      <c r="AO47" s="150"/>
      <c r="AP47" s="150"/>
      <c r="AQ47" s="154">
        <f>IF('Encodage réponses Es'!E46="","",'Encodage réponses Es'!E46)</f>
      </c>
      <c r="AR47" s="154">
        <f>IF('Encodage réponses Es'!S46="","",'Encodage réponses Es'!S46)</f>
      </c>
      <c r="AS47" s="154">
        <f>IF('Encodage réponses Es'!W46="","",'Encodage réponses Es'!W46)</f>
      </c>
      <c r="AT47" s="154">
        <f>IF('Encodage réponses Es'!AC46="","",'Encodage réponses Es'!AC46)</f>
      </c>
      <c r="AU47" s="150">
        <v>4</v>
      </c>
      <c r="AV47" s="150">
        <f t="shared" si="10"/>
        <v>0</v>
      </c>
      <c r="AW47" s="120">
        <f>IF('Encodage réponses Es'!G46="","",'Encodage réponses Es'!G46)</f>
      </c>
      <c r="AX47" s="119">
        <f>IF('Encodage réponses Es'!I46="","",'Encodage réponses Es'!I46)</f>
      </c>
      <c r="AY47" s="119">
        <f>IF('Encodage réponses Es'!J46="","",'Encodage réponses Es'!J46)</f>
      </c>
      <c r="AZ47" s="119">
        <f>IF('Encodage réponses Es'!V46="","",'Encodage réponses Es'!V46)</f>
      </c>
      <c r="BA47" s="119">
        <f>IF('Encodage réponses Es'!X46="","",'Encodage réponses Es'!X46)</f>
      </c>
      <c r="BB47" s="119">
        <f>IF('Encodage réponses Es'!AG46="","",'Encodage réponses Es'!AG46)</f>
      </c>
      <c r="BC47" s="119">
        <f>IF('Encodage réponses Es'!AH46="","",'Encodage réponses Es'!AH46)</f>
      </c>
      <c r="BD47" s="119">
        <f>IF('Encodage réponses Es'!AK46="","",'Encodage réponses Es'!AK46)</f>
      </c>
      <c r="BE47" s="119">
        <f>IF('Encodage réponses Es'!AL46="","",'Encodage réponses Es'!AL46)</f>
      </c>
      <c r="BF47" s="119">
        <f>IF('Encodage réponses Es'!AQ46="","",'Encodage réponses Es'!AQ46)</f>
      </c>
      <c r="BG47" s="119">
        <f>IF('Encodage réponses Es'!AR46="","",'Encodage réponses Es'!AR46)</f>
      </c>
      <c r="BH47" s="119">
        <f>IF('Encodage réponses Es'!AS46="","",'Encodage réponses Es'!AS46)</f>
      </c>
      <c r="BI47" s="119">
        <f>IF('Encodage réponses Es'!AT46="","",'Encodage réponses Es'!AT46)</f>
      </c>
      <c r="BJ47" s="119">
        <f>IF('Encodage réponses Es'!AY46="","",'Encodage réponses Es'!AY46)</f>
      </c>
      <c r="BK47" s="119">
        <f>IF('Encodage réponses Es'!AZ46="","",'Encodage réponses Es'!AZ46)</f>
      </c>
      <c r="BL47" s="119">
        <f>IF('Encodage réponses Es'!BA46="","",'Encodage réponses Es'!BA46)</f>
      </c>
      <c r="BM47" s="247">
        <f>IF('Encodage réponses Es'!BB46="","",'Encodage réponses Es'!BB46)</f>
      </c>
      <c r="BN47" s="252" t="s">
        <v>20</v>
      </c>
      <c r="BO47" s="151">
        <f>COUNTIF(BN$5:BN$39,"&lt;11")-SUM(BO$43:BO46)</f>
        <v>0</v>
      </c>
      <c r="BP47" s="223">
        <f>IF('Encodage réponses Es'!AF46="","",'Encodage réponses Es'!AF46)</f>
      </c>
      <c r="BQ47" s="186"/>
      <c r="BR47" s="156"/>
      <c r="BS47" s="118">
        <f>IF('Encodage réponses Es'!K46="","",'Encodage réponses Es'!K46)</f>
      </c>
      <c r="BT47" s="117">
        <f>IF('Encodage réponses Es'!L46="","",'Encodage réponses Es'!L46)</f>
      </c>
      <c r="BU47" s="221">
        <f>IF('Encodage réponses Es'!U46="","",'Encodage réponses Es'!U46)</f>
      </c>
      <c r="BV47" s="61">
        <v>4</v>
      </c>
      <c r="BW47" s="60">
        <f>COUNTIF(BV$5:BV$39,BV47)</f>
        <v>0</v>
      </c>
    </row>
    <row r="48" spans="3:75" s="157" customFormat="1" ht="12.75">
      <c r="C48" s="158"/>
      <c r="F48" s="159" t="s">
        <v>81</v>
      </c>
      <c r="G48" s="160">
        <f>COUNTIF(G$5:G$36,"&lt;0,30")-SUM(G46:G47)</f>
        <v>0</v>
      </c>
      <c r="H48" s="194"/>
      <c r="I48" s="193"/>
      <c r="J48" s="161" t="s">
        <v>66</v>
      </c>
      <c r="K48" s="162">
        <f>IF('Encodage réponses Es'!T47="","",'Encodage réponses Es'!T47)</f>
      </c>
      <c r="L48" s="163">
        <f>IF('Encodage réponses Es'!AA47="","",'Encodage réponses Es'!AA47)</f>
      </c>
      <c r="M48" s="163">
        <f>IF('Encodage réponses Es'!AB47="","",'Encodage réponses Es'!AB47)</f>
      </c>
      <c r="N48" s="222">
        <f>IF('Encodage réponses Es'!AE47="","",'Encodage réponses Es'!AE47)</f>
      </c>
      <c r="O48" s="150">
        <v>5</v>
      </c>
      <c r="P48" s="60">
        <f>COUNTIF(O$5:O$39,5)</f>
        <v>0</v>
      </c>
      <c r="Q48" s="165">
        <f>IF('Encodage réponses Es'!M47="","",'Encodage réponses Es'!M47)</f>
      </c>
      <c r="R48" s="163">
        <f>IF('Encodage réponses Es'!N47="","",'Encodage réponses Es'!N47)</f>
      </c>
      <c r="S48" s="163">
        <f>IF('Encodage réponses Es'!P47="","",'Encodage réponses Es'!P47)</f>
      </c>
      <c r="T48" s="163">
        <f>IF('Encodage réponses Es'!AD47="","",'Encodage réponses Es'!AD47)</f>
      </c>
      <c r="U48" s="163">
        <f>IF('Encodage réponses Es'!AI47="","",'Encodage réponses Es'!AI47)</f>
      </c>
      <c r="V48" s="163">
        <f>IF('Encodage réponses Es'!AJ47="","",'Encodage réponses Es'!AJ47)</f>
      </c>
      <c r="W48" s="163">
        <f>IF('Encodage réponses Es'!AM47="","",'Encodage réponses Es'!AM47)</f>
      </c>
      <c r="X48" s="163">
        <f>IF('Encodage réponses Es'!AN47="","",'Encodage réponses Es'!AN47)</f>
      </c>
      <c r="Y48" s="163">
        <f>IF('Encodage réponses Es'!AO47="","",'Encodage réponses Es'!AO47)</f>
      </c>
      <c r="Z48" s="163">
        <f>IF('Encodage réponses Es'!AP47="","",'Encodage réponses Es'!AP47)</f>
      </c>
      <c r="AA48" s="163">
        <f>IF('Encodage réponses Es'!AU47="","",'Encodage réponses Es'!AU47)</f>
      </c>
      <c r="AB48" s="163">
        <f>IF('Encodage réponses Es'!AV47="","",'Encodage réponses Es'!AV47)</f>
      </c>
      <c r="AC48" s="163">
        <f>IF('Encodage réponses Es'!AW47="","",'Encodage réponses Es'!AW47)</f>
      </c>
      <c r="AD48" s="163">
        <f>IF('Encodage réponses Es'!AX47="","",'Encodage réponses Es'!AX47)</f>
      </c>
      <c r="AE48" s="164">
        <v>5</v>
      </c>
      <c r="AF48" s="151">
        <f>COUNTIF(AE$5:AE$39,5)</f>
        <v>0</v>
      </c>
      <c r="AG48" s="240">
        <f>IF('Encodage réponses Es'!F47="","",'Encodage réponses Es'!F47)</f>
      </c>
      <c r="AH48" s="240">
        <f>IF('Encodage réponses Es'!O47="","",'Encodage réponses Es'!O47)</f>
      </c>
      <c r="AI48" s="240">
        <f>IF('Encodage réponses Es'!Q47="","",'Encodage réponses Es'!Q47)</f>
      </c>
      <c r="AJ48" s="240">
        <f>IF('Encodage réponses Es'!R47="","",'Encodage réponses Es'!R47)</f>
      </c>
      <c r="AK48" s="225"/>
      <c r="AL48" s="226"/>
      <c r="AM48" s="167">
        <f>IF('Encodage réponses Es'!H47="","",'Encodage réponses Es'!H47)</f>
      </c>
      <c r="AN48" s="166">
        <f>IF('Encodage réponses Es'!Y47="","",'Encodage réponses Es'!Y47)</f>
      </c>
      <c r="AO48" s="164"/>
      <c r="AP48" s="164"/>
      <c r="AQ48" s="168">
        <f>IF('Encodage réponses Es'!E47="","",'Encodage réponses Es'!E47)</f>
      </c>
      <c r="AR48" s="168">
        <f>IF('Encodage réponses Es'!S47="","",'Encodage réponses Es'!S47)</f>
      </c>
      <c r="AS48" s="168">
        <f>IF('Encodage réponses Es'!W47="","",'Encodage réponses Es'!W47)</f>
      </c>
      <c r="AT48" s="168">
        <f>IF('Encodage réponses Es'!AC47="","",'Encodage réponses Es'!AC47)</f>
      </c>
      <c r="AU48" s="150">
        <v>5</v>
      </c>
      <c r="AV48" s="150">
        <f t="shared" si="10"/>
        <v>0</v>
      </c>
      <c r="AW48" s="167">
        <f>IF('Encodage réponses Es'!G47="","",'Encodage réponses Es'!G47)</f>
      </c>
      <c r="AX48" s="166">
        <f>IF('Encodage réponses Es'!I47="","",'Encodage réponses Es'!I47)</f>
      </c>
      <c r="AY48" s="166">
        <f>IF('Encodage réponses Es'!J47="","",'Encodage réponses Es'!J47)</f>
      </c>
      <c r="AZ48" s="166">
        <f>IF('Encodage réponses Es'!V47="","",'Encodage réponses Es'!V47)</f>
      </c>
      <c r="BA48" s="166">
        <f>IF('Encodage réponses Es'!X47="","",'Encodage réponses Es'!X47)</f>
      </c>
      <c r="BB48" s="166">
        <f>IF('Encodage réponses Es'!AG47="","",'Encodage réponses Es'!AG47)</f>
      </c>
      <c r="BC48" s="166">
        <f>IF('Encodage réponses Es'!AH47="","",'Encodage réponses Es'!AH47)</f>
      </c>
      <c r="BD48" s="166">
        <f>IF('Encodage réponses Es'!AK47="","",'Encodage réponses Es'!AK47)</f>
      </c>
      <c r="BE48" s="166">
        <f>IF('Encodage réponses Es'!AL47="","",'Encodage réponses Es'!AL47)</f>
      </c>
      <c r="BF48" s="166">
        <f>IF('Encodage réponses Es'!AQ47="","",'Encodage réponses Es'!AQ47)</f>
      </c>
      <c r="BG48" s="166">
        <f>IF('Encodage réponses Es'!AR47="","",'Encodage réponses Es'!AR47)</f>
      </c>
      <c r="BH48" s="166">
        <f>IF('Encodage réponses Es'!AS47="","",'Encodage réponses Es'!AS47)</f>
      </c>
      <c r="BI48" s="166">
        <f>IF('Encodage réponses Es'!AT47="","",'Encodage réponses Es'!AT47)</f>
      </c>
      <c r="BJ48" s="166">
        <f>IF('Encodage réponses Es'!AY47="","",'Encodage réponses Es'!AY47)</f>
      </c>
      <c r="BK48" s="166">
        <f>IF('Encodage réponses Es'!AZ47="","",'Encodage réponses Es'!AZ47)</f>
      </c>
      <c r="BL48" s="166">
        <f>IF('Encodage réponses Es'!BA47="","",'Encodage réponses Es'!BA47)</f>
      </c>
      <c r="BM48" s="248">
        <f>IF('Encodage réponses Es'!BB47="","",'Encodage réponses Es'!BB47)</f>
      </c>
      <c r="BN48" s="252" t="s">
        <v>21</v>
      </c>
      <c r="BO48" s="151">
        <f>COUNTIF(BN$5:BN$39,"&lt;13")-SUM(BO$43:BO47)</f>
        <v>0</v>
      </c>
      <c r="BP48" s="228">
        <f>IF('Encodage réponses Es'!AF47="","",'Encodage réponses Es'!AF47)</f>
      </c>
      <c r="BQ48" s="186"/>
      <c r="BR48" s="156"/>
      <c r="BS48" s="234">
        <f>IF('Encodage réponses Es'!K47="","",'Encodage réponses Es'!K47)</f>
      </c>
      <c r="BT48" s="163">
        <f>IF('Encodage réponses Es'!L47="","",'Encodage réponses Es'!L47)</f>
      </c>
      <c r="BU48" s="222">
        <f>IF('Encodage réponses Es'!U47="","",'Encodage réponses Es'!U47)</f>
      </c>
      <c r="BV48" s="61"/>
      <c r="BW48" s="60"/>
    </row>
    <row r="49" spans="6:75" ht="12.75">
      <c r="F49" s="1" t="s">
        <v>82</v>
      </c>
      <c r="G49" s="136">
        <f>COUNTIF(G$5:G$36,"&lt;0,40")-SUM(G46:G48)</f>
        <v>0</v>
      </c>
      <c r="H49" s="149"/>
      <c r="I49" s="149"/>
      <c r="K49" s="149"/>
      <c r="O49" s="150"/>
      <c r="P49" s="150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150">
        <v>6</v>
      </c>
      <c r="AF49" s="151">
        <f>COUNTIF(AE$5:AE$39,6)</f>
        <v>0</v>
      </c>
      <c r="AG49" s="227"/>
      <c r="AH49" s="227"/>
      <c r="AI49" s="227"/>
      <c r="AK49" s="61"/>
      <c r="AL49" s="227"/>
      <c r="AM49" s="61"/>
      <c r="AN49" s="61"/>
      <c r="AO49" s="61"/>
      <c r="AP49" s="61"/>
      <c r="AQ49" s="61"/>
      <c r="AR49" s="61"/>
      <c r="AS49" s="61"/>
      <c r="AT49" s="46"/>
      <c r="AU49" s="150">
        <v>6</v>
      </c>
      <c r="AV49" s="150">
        <f t="shared" si="10"/>
        <v>0</v>
      </c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N49" s="224" t="s">
        <v>22</v>
      </c>
      <c r="BO49" s="151">
        <f>COUNTIF(BN$5:BN$39,"&lt;15")-SUM(BO$43:BO48)</f>
        <v>0</v>
      </c>
      <c r="BP49" s="61"/>
      <c r="BQ49" s="186"/>
      <c r="BR49" s="156"/>
      <c r="BS49" s="61"/>
      <c r="BT49" s="61"/>
      <c r="BV49" s="61"/>
      <c r="BW49" s="61"/>
    </row>
    <row r="50" spans="6:75" ht="12.75">
      <c r="F50" s="1" t="s">
        <v>83</v>
      </c>
      <c r="G50" s="136">
        <f>COUNTIF(G$5:G$36,"&lt;0,50")-SUM(G46:G49)</f>
        <v>0</v>
      </c>
      <c r="H50" s="149"/>
      <c r="I50" s="149"/>
      <c r="K50" s="149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150">
        <v>7</v>
      </c>
      <c r="AF50" s="151">
        <f>COUNTIF(AE$5:AE$39,7)</f>
        <v>0</v>
      </c>
      <c r="AG50" s="227"/>
      <c r="AH50" s="227"/>
      <c r="AI50" s="227"/>
      <c r="AK50" s="61"/>
      <c r="AL50" s="227"/>
      <c r="AM50" s="61"/>
      <c r="AN50" s="61"/>
      <c r="AO50" s="61"/>
      <c r="AP50" s="61"/>
      <c r="AQ50" s="61"/>
      <c r="AR50" s="61"/>
      <c r="AS50" s="61"/>
      <c r="AT50" s="46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N50" s="224" t="s">
        <v>85</v>
      </c>
      <c r="BO50" s="151">
        <f>COUNTIF(BN$5:BN$39,"&lt;17")-SUM(BO$43:BO49)</f>
        <v>0</v>
      </c>
      <c r="BP50" s="61"/>
      <c r="BQ50" s="61"/>
      <c r="BR50" s="61"/>
      <c r="BS50" s="61"/>
      <c r="BT50" s="61"/>
      <c r="BV50" s="61"/>
      <c r="BW50" s="60"/>
    </row>
    <row r="51" spans="6:75" ht="12.75">
      <c r="F51" s="1" t="s">
        <v>24</v>
      </c>
      <c r="G51" s="136">
        <f>COUNTIF(G$5:G$36,"&lt;0,60")-SUM(G46:G50)</f>
        <v>0</v>
      </c>
      <c r="H51" s="149"/>
      <c r="I51" s="149"/>
      <c r="K51" s="149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150">
        <v>8</v>
      </c>
      <c r="AF51" s="151">
        <f>COUNTIF(AE$5:AE$39,8)</f>
        <v>0</v>
      </c>
      <c r="AG51" s="227"/>
      <c r="AH51" s="227"/>
      <c r="AI51" s="227"/>
      <c r="AK51" s="61"/>
      <c r="AL51" s="227"/>
      <c r="AM51" s="61"/>
      <c r="AN51" s="61"/>
      <c r="AO51" s="61"/>
      <c r="AP51" s="61"/>
      <c r="AQ51" s="61"/>
      <c r="AR51" s="61"/>
      <c r="AS51" s="61"/>
      <c r="AT51" s="46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N51" s="224" t="s">
        <v>23</v>
      </c>
      <c r="BO51" s="151">
        <f>COUNTIF(BN$5:BN$39,"&lt;19")-SUM(BO$43:BO50)</f>
        <v>0</v>
      </c>
      <c r="BP51" s="61"/>
      <c r="BQ51" s="61"/>
      <c r="BR51" s="61"/>
      <c r="BS51" s="61"/>
      <c r="BT51" s="61"/>
      <c r="BV51" s="61"/>
      <c r="BW51" s="60"/>
    </row>
    <row r="52" spans="6:75" ht="12.75">
      <c r="F52" s="1" t="s">
        <v>25</v>
      </c>
      <c r="G52" s="136">
        <f>COUNTIF(G$5:G$36,"&lt;0,70")-SUM(G46:G51)</f>
        <v>0</v>
      </c>
      <c r="H52" s="149"/>
      <c r="I52" s="149"/>
      <c r="K52" s="149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150">
        <v>9</v>
      </c>
      <c r="AF52" s="151">
        <f>COUNTIF(AE$5:AE$39,6)</f>
        <v>0</v>
      </c>
      <c r="AG52" s="227"/>
      <c r="AH52" s="227"/>
      <c r="AI52" s="227"/>
      <c r="AK52" s="61"/>
      <c r="AL52" s="227"/>
      <c r="AM52" s="61"/>
      <c r="AN52" s="61"/>
      <c r="AO52" s="61"/>
      <c r="AP52" s="61"/>
      <c r="AQ52" s="61"/>
      <c r="AR52" s="61"/>
      <c r="AS52" s="61"/>
      <c r="AT52" s="46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N52" s="224" t="s">
        <v>7</v>
      </c>
      <c r="BO52" s="151">
        <f>COUNTIF(BN$5:BN$39,"&lt;=21")-SUM(BO$43:BO51)</f>
        <v>0</v>
      </c>
      <c r="BP52" s="61"/>
      <c r="BQ52" s="61"/>
      <c r="BR52" s="61"/>
      <c r="BS52" s="61"/>
      <c r="BT52" s="61"/>
      <c r="BV52" s="61"/>
      <c r="BW52" s="60"/>
    </row>
    <row r="53" spans="6:75" ht="12.75">
      <c r="F53" s="1" t="s">
        <v>26</v>
      </c>
      <c r="G53" s="136">
        <f>COUNTIF(G$5:G$36,"&lt;0,80")-SUM(G46:G52)</f>
        <v>0</v>
      </c>
      <c r="H53" s="149"/>
      <c r="I53" s="149"/>
      <c r="K53" s="149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50">
        <v>10</v>
      </c>
      <c r="AF53" s="151">
        <f>COUNTIF(AE$5:AE$39,10)</f>
        <v>0</v>
      </c>
      <c r="AG53" s="227"/>
      <c r="AH53" s="227"/>
      <c r="AI53" s="227"/>
      <c r="AK53" s="61"/>
      <c r="AL53" s="227"/>
      <c r="AM53" s="61"/>
      <c r="AN53" s="61"/>
      <c r="AO53" s="61"/>
      <c r="AP53" s="61"/>
      <c r="AQ53" s="61"/>
      <c r="AR53" s="61"/>
      <c r="AS53" s="61"/>
      <c r="AT53" s="46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N53" s="224"/>
      <c r="BO53" s="151"/>
      <c r="BP53" s="61"/>
      <c r="BQ53" s="61"/>
      <c r="BR53" s="61"/>
      <c r="BS53" s="61"/>
      <c r="BT53" s="61"/>
      <c r="BV53" s="61"/>
      <c r="BW53" s="60"/>
    </row>
    <row r="54" spans="6:75" ht="12.75">
      <c r="F54" s="1" t="s">
        <v>27</v>
      </c>
      <c r="G54" s="136">
        <f>COUNTIF(G$5:G$36,"&lt;0,90")-SUM(G46:G53)</f>
        <v>0</v>
      </c>
      <c r="H54" s="149"/>
      <c r="I54" s="149"/>
      <c r="K54" s="149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50">
        <v>11</v>
      </c>
      <c r="AF54" s="151">
        <f>COUNTIF(AE$5:AE$39,11)</f>
        <v>0</v>
      </c>
      <c r="AG54" s="227"/>
      <c r="AH54" s="227"/>
      <c r="AI54" s="227"/>
      <c r="AK54" s="61"/>
      <c r="AL54" s="227"/>
      <c r="AM54" s="61"/>
      <c r="AN54" s="61"/>
      <c r="AO54" s="61"/>
      <c r="AP54" s="61"/>
      <c r="AQ54" s="61"/>
      <c r="AR54" s="61"/>
      <c r="AS54" s="61"/>
      <c r="AT54" s="46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N54" s="224"/>
      <c r="BO54" s="151"/>
      <c r="BP54" s="61"/>
      <c r="BQ54" s="61"/>
      <c r="BR54" s="61"/>
      <c r="BS54" s="61"/>
      <c r="BT54" s="61"/>
      <c r="BV54" s="61"/>
      <c r="BW54" s="60"/>
    </row>
    <row r="55" spans="6:75" ht="12.75">
      <c r="F55" s="1" t="s">
        <v>28</v>
      </c>
      <c r="G55" s="136">
        <f>COUNTIF(G$5:G$36,"&lt;=1")-SUM(G46:G54)</f>
        <v>0</v>
      </c>
      <c r="H55" s="149"/>
      <c r="I55" s="149"/>
      <c r="K55" s="149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150">
        <v>12</v>
      </c>
      <c r="AF55" s="151">
        <f>COUNTIF(AE$5:AE$39,12)</f>
        <v>0</v>
      </c>
      <c r="AG55" s="227"/>
      <c r="AH55" s="227"/>
      <c r="AI55" s="227"/>
      <c r="AK55" s="61"/>
      <c r="AL55" s="227"/>
      <c r="AM55" s="61"/>
      <c r="AN55" s="61"/>
      <c r="AO55" s="61"/>
      <c r="AP55" s="61"/>
      <c r="AQ55" s="61"/>
      <c r="AR55" s="61"/>
      <c r="AS55" s="61"/>
      <c r="AT55" s="46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N55" s="224"/>
      <c r="BO55" s="151"/>
      <c r="BP55" s="61"/>
      <c r="BQ55" s="61"/>
      <c r="BR55" s="61"/>
      <c r="BS55" s="61"/>
      <c r="BT55" s="61"/>
      <c r="BV55" s="60"/>
      <c r="BW55" s="60"/>
    </row>
    <row r="56" spans="6:75" ht="12.75">
      <c r="F56" s="9"/>
      <c r="G56" s="137"/>
      <c r="H56" s="149"/>
      <c r="I56" s="149"/>
      <c r="K56" s="149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150">
        <v>13</v>
      </c>
      <c r="AF56" s="151">
        <f>COUNTIF(AE$5:AE$39,13)</f>
        <v>0</v>
      </c>
      <c r="AG56" s="227"/>
      <c r="AH56" s="227"/>
      <c r="AI56" s="227"/>
      <c r="AK56" s="61"/>
      <c r="AL56" s="61"/>
      <c r="AM56" s="61"/>
      <c r="AN56" s="61"/>
      <c r="AO56" s="61"/>
      <c r="AP56" s="61"/>
      <c r="AQ56" s="61"/>
      <c r="AR56" s="61"/>
      <c r="AS56" s="61"/>
      <c r="AT56" s="46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N56" s="155"/>
      <c r="BO56" s="60"/>
      <c r="BP56" s="61"/>
      <c r="BQ56" s="61"/>
      <c r="BR56" s="61"/>
      <c r="BS56" s="61"/>
      <c r="BT56" s="61"/>
      <c r="BV56" s="61"/>
      <c r="BW56" s="60"/>
    </row>
    <row r="57" spans="6:75" ht="12.75">
      <c r="F57" s="9"/>
      <c r="G57" s="137"/>
      <c r="H57" s="149"/>
      <c r="I57" s="149"/>
      <c r="K57" s="149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150">
        <v>14</v>
      </c>
      <c r="AF57" s="151">
        <f>COUNTIF(AE$5:AE$39,14)</f>
        <v>0</v>
      </c>
      <c r="AG57" s="227"/>
      <c r="AH57" s="227"/>
      <c r="AI57" s="227"/>
      <c r="AK57" s="61"/>
      <c r="AL57" s="61"/>
      <c r="AM57" s="61"/>
      <c r="AN57" s="61"/>
      <c r="AO57" s="61"/>
      <c r="AP57" s="61"/>
      <c r="AQ57" s="61"/>
      <c r="AR57" s="61"/>
      <c r="AS57" s="61"/>
      <c r="AT57" s="46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N57" s="155"/>
      <c r="BO57" s="61"/>
      <c r="BP57" s="61"/>
      <c r="BQ57" s="61"/>
      <c r="BR57" s="61"/>
      <c r="BS57" s="61"/>
      <c r="BT57" s="61"/>
      <c r="BV57" s="60"/>
      <c r="BW57" s="60"/>
    </row>
    <row r="58" spans="6:75" ht="12.75">
      <c r="F58" s="9"/>
      <c r="G58" s="11"/>
      <c r="H58" s="149"/>
      <c r="I58" s="149"/>
      <c r="K58" s="149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150">
        <v>15</v>
      </c>
      <c r="AF58" s="151">
        <f>COUNTIF(AE$5:AE$39,15)</f>
        <v>0</v>
      </c>
      <c r="AG58" s="227"/>
      <c r="AH58" s="227"/>
      <c r="AI58" s="227"/>
      <c r="AK58" s="61"/>
      <c r="AL58" s="61"/>
      <c r="AM58" s="61"/>
      <c r="AN58" s="61"/>
      <c r="AO58" s="61"/>
      <c r="AP58" s="61"/>
      <c r="AQ58" s="61"/>
      <c r="AR58" s="61"/>
      <c r="AS58" s="61"/>
      <c r="AT58" s="46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N58" s="61"/>
      <c r="BO58" s="61"/>
      <c r="BP58" s="61"/>
      <c r="BQ58" s="61"/>
      <c r="BR58" s="61"/>
      <c r="BS58" s="61"/>
      <c r="BT58" s="61"/>
      <c r="BV58" s="61"/>
      <c r="BW58" s="60"/>
    </row>
    <row r="59" spans="8:75" ht="12.75">
      <c r="H59" s="149"/>
      <c r="I59" s="149"/>
      <c r="K59" s="149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K59" s="61"/>
      <c r="AL59" s="61"/>
      <c r="AM59" s="61"/>
      <c r="AN59" s="61"/>
      <c r="AO59" s="61"/>
      <c r="AP59" s="61"/>
      <c r="AQ59" s="61"/>
      <c r="AR59" s="61"/>
      <c r="AS59" s="61"/>
      <c r="AT59" s="8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12"/>
      <c r="BN59" s="61"/>
      <c r="BO59" s="61"/>
      <c r="BP59" s="61"/>
      <c r="BS59" s="61"/>
      <c r="BT59" s="61"/>
      <c r="BU59" s="12"/>
      <c r="BV59" s="61"/>
      <c r="BW59" s="61"/>
    </row>
    <row r="60" spans="1:75" s="76" customFormat="1" ht="12.75">
      <c r="A60" s="4"/>
      <c r="B60" s="4"/>
      <c r="C60" s="4"/>
      <c r="F60" s="4"/>
      <c r="G60" s="4"/>
      <c r="J60" s="4"/>
      <c r="K60" s="149"/>
      <c r="L60" s="4"/>
      <c r="M60" s="4"/>
      <c r="N60" s="89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9"/>
      <c r="AK60" s="61"/>
      <c r="AL60" s="61"/>
      <c r="AM60" s="61"/>
      <c r="AN60" s="61"/>
      <c r="AO60" s="61"/>
      <c r="AP60" s="61"/>
      <c r="AQ60" s="61"/>
      <c r="AR60" s="61"/>
      <c r="AS60" s="61"/>
      <c r="AT60" s="8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12"/>
      <c r="BN60" s="61"/>
      <c r="BO60" s="61"/>
      <c r="BP60" s="61"/>
      <c r="BS60" s="61"/>
      <c r="BT60" s="61"/>
      <c r="BU60" s="12"/>
      <c r="BV60" s="61"/>
      <c r="BW60" s="61"/>
    </row>
    <row r="61" spans="30:74" ht="12.75">
      <c r="AD61" s="46"/>
      <c r="AE61" s="265"/>
      <c r="AF61" s="265"/>
      <c r="AG61" s="265"/>
      <c r="AH61" s="265"/>
      <c r="AI61" s="265"/>
      <c r="AJ61" s="265"/>
      <c r="AK61" s="265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265"/>
      <c r="BN61" s="265"/>
      <c r="BO61" s="265"/>
      <c r="BP61" s="265"/>
      <c r="BQ61" s="266"/>
      <c r="BR61" s="266"/>
      <c r="BS61" s="46"/>
      <c r="BT61" s="46"/>
      <c r="BU61" s="265"/>
      <c r="BV61" s="46"/>
    </row>
    <row r="62" spans="1:75" ht="12.75">
      <c r="A62" s="76"/>
      <c r="B62" s="76"/>
      <c r="C62" s="76"/>
      <c r="F62" s="76"/>
      <c r="G62" s="76"/>
      <c r="J62" s="76"/>
      <c r="K62" s="76"/>
      <c r="L62" s="76"/>
      <c r="M62" s="76"/>
      <c r="N62" s="92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46"/>
      <c r="BR62" s="46"/>
      <c r="BS62" s="267"/>
      <c r="BT62" s="267"/>
      <c r="BU62" s="267"/>
      <c r="BV62" s="267"/>
      <c r="BW62" s="76"/>
    </row>
    <row r="63" spans="15:75" ht="12.75"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46"/>
      <c r="BR63" s="46"/>
      <c r="BS63" s="266"/>
      <c r="BT63" s="266"/>
      <c r="BU63" s="266"/>
      <c r="BV63" s="266"/>
      <c r="BW63" s="266"/>
    </row>
    <row r="64" spans="30:74" ht="12.75">
      <c r="AD64" s="46"/>
      <c r="AE64" s="265"/>
      <c r="AF64" s="268"/>
      <c r="AG64" s="268"/>
      <c r="AH64" s="268"/>
      <c r="AI64" s="268"/>
      <c r="AJ64" s="265"/>
      <c r="AK64" s="265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265"/>
      <c r="BN64" s="265"/>
      <c r="BO64" s="265"/>
      <c r="BP64" s="265"/>
      <c r="BQ64" s="46"/>
      <c r="BR64" s="46"/>
      <c r="BS64" s="46"/>
      <c r="BT64" s="46"/>
      <c r="BU64" s="265"/>
      <c r="BV64" s="46"/>
    </row>
    <row r="65" spans="30:74" ht="12.75">
      <c r="AD65" s="46"/>
      <c r="AE65" s="265"/>
      <c r="AF65" s="265"/>
      <c r="AG65" s="265"/>
      <c r="AH65" s="265"/>
      <c r="AI65" s="265"/>
      <c r="AJ65" s="265"/>
      <c r="AK65" s="265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265"/>
      <c r="BN65" s="265"/>
      <c r="BO65" s="265"/>
      <c r="BP65" s="265"/>
      <c r="BQ65" s="46"/>
      <c r="BR65" s="46"/>
      <c r="BS65" s="46"/>
      <c r="BT65" s="46"/>
      <c r="BU65" s="265"/>
      <c r="BV65" s="46"/>
    </row>
    <row r="66" spans="30:74" ht="12.75">
      <c r="AD66" s="46"/>
      <c r="AE66" s="265"/>
      <c r="AF66" s="265"/>
      <c r="AG66" s="265"/>
      <c r="AH66" s="265"/>
      <c r="AI66" s="265"/>
      <c r="AJ66" s="265"/>
      <c r="AK66" s="265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265"/>
      <c r="BN66" s="265"/>
      <c r="BO66" s="265"/>
      <c r="BP66" s="265"/>
      <c r="BQ66" s="46"/>
      <c r="BR66" s="46"/>
      <c r="BS66" s="46"/>
      <c r="BT66" s="46"/>
      <c r="BU66" s="265"/>
      <c r="BV66" s="46"/>
    </row>
    <row r="67" spans="30:74" ht="12.75">
      <c r="AD67" s="46"/>
      <c r="AE67" s="265"/>
      <c r="AF67" s="265"/>
      <c r="AG67" s="265"/>
      <c r="AH67" s="265"/>
      <c r="AI67" s="265"/>
      <c r="AJ67" s="265"/>
      <c r="AK67" s="265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265"/>
      <c r="BN67" s="265"/>
      <c r="BO67" s="265"/>
      <c r="BP67" s="265"/>
      <c r="BQ67" s="46"/>
      <c r="BR67" s="46"/>
      <c r="BS67" s="46"/>
      <c r="BT67" s="46"/>
      <c r="BU67" s="265"/>
      <c r="BV67" s="46"/>
    </row>
    <row r="68" spans="30:74" ht="12.75">
      <c r="AD68" s="46"/>
      <c r="AE68" s="265"/>
      <c r="AF68" s="265"/>
      <c r="AG68" s="265"/>
      <c r="AH68" s="265"/>
      <c r="AI68" s="265"/>
      <c r="AJ68" s="265"/>
      <c r="AK68" s="265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265"/>
      <c r="BN68" s="265"/>
      <c r="BO68" s="265"/>
      <c r="BP68" s="265"/>
      <c r="BQ68" s="46"/>
      <c r="BR68" s="46"/>
      <c r="BS68" s="46"/>
      <c r="BT68" s="46"/>
      <c r="BU68" s="265"/>
      <c r="BV68" s="46"/>
    </row>
    <row r="69" spans="30:74" ht="12.75">
      <c r="AD69" s="46"/>
      <c r="AE69" s="265"/>
      <c r="AF69" s="265"/>
      <c r="AG69" s="265"/>
      <c r="AH69" s="265"/>
      <c r="AI69" s="265"/>
      <c r="AJ69" s="265"/>
      <c r="AK69" s="265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265"/>
      <c r="BN69" s="265"/>
      <c r="BO69" s="265"/>
      <c r="BP69" s="265"/>
      <c r="BQ69" s="46"/>
      <c r="BR69" s="46"/>
      <c r="BS69" s="46"/>
      <c r="BT69" s="46"/>
      <c r="BU69" s="265"/>
      <c r="BV69" s="46"/>
    </row>
    <row r="70" spans="30:74" ht="12.75">
      <c r="AD70" s="46"/>
      <c r="AE70" s="265"/>
      <c r="AF70" s="265"/>
      <c r="AG70" s="265"/>
      <c r="AH70" s="265"/>
      <c r="AI70" s="265"/>
      <c r="AJ70" s="265"/>
      <c r="AK70" s="265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265"/>
      <c r="BN70" s="265"/>
      <c r="BO70" s="265"/>
      <c r="BP70" s="265"/>
      <c r="BQ70" s="46"/>
      <c r="BR70" s="46"/>
      <c r="BS70" s="46"/>
      <c r="BT70" s="46"/>
      <c r="BU70" s="265"/>
      <c r="BV70" s="46"/>
    </row>
    <row r="71" spans="30:74" ht="12.75">
      <c r="AD71" s="46"/>
      <c r="AE71" s="265"/>
      <c r="AF71" s="265"/>
      <c r="AG71" s="265"/>
      <c r="AH71" s="265"/>
      <c r="AI71" s="265"/>
      <c r="AJ71" s="265"/>
      <c r="AK71" s="265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265"/>
      <c r="BN71" s="265"/>
      <c r="BO71" s="265"/>
      <c r="BP71" s="265"/>
      <c r="BQ71" s="46"/>
      <c r="BR71" s="46"/>
      <c r="BS71" s="46"/>
      <c r="BT71" s="46"/>
      <c r="BU71" s="265"/>
      <c r="BV71" s="46"/>
    </row>
    <row r="72" spans="30:74" ht="12.75">
      <c r="AD72" s="46"/>
      <c r="AE72" s="265"/>
      <c r="AF72" s="265"/>
      <c r="AG72" s="265"/>
      <c r="AH72" s="265"/>
      <c r="AI72" s="265"/>
      <c r="AJ72" s="265"/>
      <c r="AK72" s="265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265"/>
      <c r="BN72" s="265"/>
      <c r="BO72" s="265"/>
      <c r="BP72" s="265"/>
      <c r="BQ72" s="46"/>
      <c r="BR72" s="46"/>
      <c r="BS72" s="46"/>
      <c r="BT72" s="46"/>
      <c r="BU72" s="265"/>
      <c r="BV72" s="46"/>
    </row>
    <row r="73" spans="30:74" ht="12.75">
      <c r="AD73" s="46"/>
      <c r="AE73" s="265"/>
      <c r="AF73" s="265"/>
      <c r="AG73" s="265"/>
      <c r="AH73" s="265"/>
      <c r="AI73" s="265"/>
      <c r="AJ73" s="265"/>
      <c r="AK73" s="265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265"/>
      <c r="BN73" s="265"/>
      <c r="BO73" s="265"/>
      <c r="BP73" s="265"/>
      <c r="BQ73" s="46"/>
      <c r="BR73" s="46"/>
      <c r="BS73" s="46"/>
      <c r="BT73" s="46"/>
      <c r="BU73" s="265"/>
      <c r="BV73" s="46"/>
    </row>
    <row r="74" spans="30:74" ht="12.75">
      <c r="AD74" s="46"/>
      <c r="AE74" s="265"/>
      <c r="AF74" s="265"/>
      <c r="AG74" s="265"/>
      <c r="AH74" s="265"/>
      <c r="AI74" s="265"/>
      <c r="AJ74" s="265"/>
      <c r="AK74" s="265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265"/>
      <c r="BN74" s="265"/>
      <c r="BO74" s="265"/>
      <c r="BP74" s="265"/>
      <c r="BQ74" s="46"/>
      <c r="BR74" s="46"/>
      <c r="BS74" s="46"/>
      <c r="BT74" s="46"/>
      <c r="BU74" s="265"/>
      <c r="BV74" s="46"/>
    </row>
    <row r="75" spans="30:74" ht="12.75">
      <c r="AD75" s="46"/>
      <c r="AE75" s="265"/>
      <c r="AF75" s="265"/>
      <c r="AG75" s="265"/>
      <c r="AH75" s="265"/>
      <c r="AI75" s="265"/>
      <c r="AJ75" s="265"/>
      <c r="AK75" s="265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265"/>
      <c r="BN75" s="265"/>
      <c r="BO75" s="265"/>
      <c r="BP75" s="265"/>
      <c r="BQ75" s="46"/>
      <c r="BR75" s="46"/>
      <c r="BS75" s="46"/>
      <c r="BT75" s="46"/>
      <c r="BU75" s="265"/>
      <c r="BV75" s="46"/>
    </row>
    <row r="76" spans="30:74" ht="12.75">
      <c r="AD76" s="46"/>
      <c r="AE76" s="265"/>
      <c r="AF76" s="265"/>
      <c r="AG76" s="265"/>
      <c r="AH76" s="265"/>
      <c r="AI76" s="265"/>
      <c r="AJ76" s="265"/>
      <c r="AK76" s="265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265"/>
      <c r="BN76" s="265"/>
      <c r="BO76" s="265"/>
      <c r="BP76" s="265"/>
      <c r="BQ76" s="46"/>
      <c r="BR76" s="46"/>
      <c r="BS76" s="46"/>
      <c r="BT76" s="46"/>
      <c r="BU76" s="265"/>
      <c r="BV76" s="46"/>
    </row>
    <row r="77" spans="30:74" ht="12.75">
      <c r="AD77" s="46"/>
      <c r="AE77" s="265"/>
      <c r="AF77" s="265"/>
      <c r="AG77" s="265"/>
      <c r="AH77" s="265"/>
      <c r="AI77" s="265"/>
      <c r="AJ77" s="265"/>
      <c r="AK77" s="265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265"/>
      <c r="BN77" s="265"/>
      <c r="BO77" s="265"/>
      <c r="BP77" s="265"/>
      <c r="BQ77" s="46"/>
      <c r="BR77" s="46"/>
      <c r="BS77" s="46"/>
      <c r="BT77" s="46"/>
      <c r="BU77" s="265"/>
      <c r="BV77" s="46"/>
    </row>
    <row r="78" spans="30:74" ht="12.75">
      <c r="AD78" s="46"/>
      <c r="AE78" s="265"/>
      <c r="AF78" s="265"/>
      <c r="AG78" s="265"/>
      <c r="AH78" s="265"/>
      <c r="AI78" s="265"/>
      <c r="AJ78" s="265"/>
      <c r="AK78" s="265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265"/>
      <c r="BN78" s="265"/>
      <c r="BO78" s="265"/>
      <c r="BP78" s="265"/>
      <c r="BQ78" s="46"/>
      <c r="BR78" s="46"/>
      <c r="BS78" s="46"/>
      <c r="BT78" s="46"/>
      <c r="BU78" s="265"/>
      <c r="BV78" s="46"/>
    </row>
    <row r="79" spans="30:74" ht="12.75">
      <c r="AD79" s="46"/>
      <c r="AE79" s="265"/>
      <c r="AF79" s="265"/>
      <c r="AG79" s="265"/>
      <c r="AH79" s="265"/>
      <c r="AI79" s="265"/>
      <c r="AJ79" s="265"/>
      <c r="AK79" s="265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265"/>
      <c r="BN79" s="265"/>
      <c r="BO79" s="265"/>
      <c r="BP79" s="265"/>
      <c r="BQ79" s="46"/>
      <c r="BR79" s="46"/>
      <c r="BS79" s="46"/>
      <c r="BT79" s="46"/>
      <c r="BU79" s="265"/>
      <c r="BV79" s="46"/>
    </row>
    <row r="80" spans="30:74" ht="12.75">
      <c r="AD80" s="46"/>
      <c r="AE80" s="265"/>
      <c r="AF80" s="265"/>
      <c r="AG80" s="265"/>
      <c r="AH80" s="265"/>
      <c r="AI80" s="265"/>
      <c r="AJ80" s="265"/>
      <c r="AK80" s="265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265"/>
      <c r="BN80" s="265"/>
      <c r="BO80" s="265"/>
      <c r="BP80" s="265"/>
      <c r="BQ80" s="46"/>
      <c r="BR80" s="46"/>
      <c r="BS80" s="46"/>
      <c r="BT80" s="46"/>
      <c r="BU80" s="265"/>
      <c r="BV80" s="46"/>
    </row>
    <row r="81" spans="30:74" ht="12.75">
      <c r="AD81" s="46"/>
      <c r="AE81" s="265"/>
      <c r="AF81" s="265"/>
      <c r="AG81" s="265"/>
      <c r="AH81" s="265"/>
      <c r="AI81" s="265"/>
      <c r="AJ81" s="265"/>
      <c r="AK81" s="265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265"/>
      <c r="BN81" s="265"/>
      <c r="BO81" s="265"/>
      <c r="BP81" s="265"/>
      <c r="BQ81" s="46"/>
      <c r="BR81" s="46"/>
      <c r="BS81" s="46"/>
      <c r="BT81" s="46"/>
      <c r="BU81" s="265"/>
      <c r="BV81" s="46"/>
    </row>
    <row r="82" spans="30:74" ht="12.75">
      <c r="AD82" s="46"/>
      <c r="AE82" s="265"/>
      <c r="AF82" s="265"/>
      <c r="AG82" s="265"/>
      <c r="AH82" s="265"/>
      <c r="AI82" s="265"/>
      <c r="AJ82" s="265"/>
      <c r="AK82" s="265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265"/>
      <c r="BN82" s="265"/>
      <c r="BO82" s="265"/>
      <c r="BP82" s="265"/>
      <c r="BQ82" s="46"/>
      <c r="BR82" s="46"/>
      <c r="BS82" s="46"/>
      <c r="BT82" s="46"/>
      <c r="BU82" s="265"/>
      <c r="BV82" s="46"/>
    </row>
    <row r="83" spans="30:74" ht="12.75">
      <c r="AD83" s="46"/>
      <c r="AE83" s="265"/>
      <c r="AF83" s="265"/>
      <c r="AG83" s="265"/>
      <c r="AH83" s="265"/>
      <c r="AI83" s="265"/>
      <c r="AJ83" s="265"/>
      <c r="AK83" s="265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265"/>
      <c r="BN83" s="265"/>
      <c r="BO83" s="265"/>
      <c r="BP83" s="265"/>
      <c r="BQ83" s="46"/>
      <c r="BR83" s="46"/>
      <c r="BS83" s="46"/>
      <c r="BT83" s="46"/>
      <c r="BU83" s="265"/>
      <c r="BV83" s="46"/>
    </row>
    <row r="84" spans="30:74" ht="12.75">
      <c r="AD84" s="46"/>
      <c r="AE84" s="265"/>
      <c r="AF84" s="265"/>
      <c r="AG84" s="265"/>
      <c r="AH84" s="265"/>
      <c r="AI84" s="265"/>
      <c r="AJ84" s="265"/>
      <c r="AK84" s="265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265"/>
      <c r="BN84" s="265"/>
      <c r="BO84" s="265"/>
      <c r="BP84" s="265"/>
      <c r="BQ84" s="46"/>
      <c r="BR84" s="46"/>
      <c r="BS84" s="46"/>
      <c r="BT84" s="46"/>
      <c r="BU84" s="265"/>
      <c r="BV84" s="46"/>
    </row>
    <row r="85" spans="30:74" ht="12.75">
      <c r="AD85" s="46"/>
      <c r="AE85" s="265"/>
      <c r="AF85" s="265"/>
      <c r="AG85" s="265"/>
      <c r="AH85" s="265"/>
      <c r="AI85" s="265"/>
      <c r="AJ85" s="265"/>
      <c r="AK85" s="265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265"/>
      <c r="BN85" s="265"/>
      <c r="BO85" s="265"/>
      <c r="BP85" s="265"/>
      <c r="BQ85" s="46"/>
      <c r="BR85" s="46"/>
      <c r="BS85" s="46"/>
      <c r="BT85" s="46"/>
      <c r="BU85" s="265"/>
      <c r="BV85" s="46"/>
    </row>
    <row r="86" spans="30:74" ht="12.75">
      <c r="AD86" s="46"/>
      <c r="AE86" s="265"/>
      <c r="AF86" s="265"/>
      <c r="AG86" s="265"/>
      <c r="AH86" s="265"/>
      <c r="AI86" s="265"/>
      <c r="AJ86" s="265"/>
      <c r="AK86" s="265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265"/>
      <c r="BN86" s="265"/>
      <c r="BO86" s="265"/>
      <c r="BP86" s="265"/>
      <c r="BQ86" s="46"/>
      <c r="BR86" s="46"/>
      <c r="BS86" s="46"/>
      <c r="BT86" s="46"/>
      <c r="BU86" s="265"/>
      <c r="BV86" s="46"/>
    </row>
    <row r="87" spans="30:74" ht="12.75">
      <c r="AD87" s="46"/>
      <c r="AE87" s="265"/>
      <c r="AF87" s="265"/>
      <c r="AG87" s="265"/>
      <c r="AH87" s="265"/>
      <c r="AI87" s="265"/>
      <c r="AJ87" s="265"/>
      <c r="AK87" s="265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265"/>
      <c r="BN87" s="265"/>
      <c r="BO87" s="265"/>
      <c r="BP87" s="265"/>
      <c r="BQ87" s="46"/>
      <c r="BR87" s="46"/>
      <c r="BS87" s="46"/>
      <c r="BT87" s="46"/>
      <c r="BU87" s="265"/>
      <c r="BV87" s="46"/>
    </row>
    <row r="88" spans="30:74" ht="12.75">
      <c r="AD88" s="46"/>
      <c r="AE88" s="265"/>
      <c r="AF88" s="265"/>
      <c r="AG88" s="265"/>
      <c r="AH88" s="265"/>
      <c r="AI88" s="265"/>
      <c r="AJ88" s="265"/>
      <c r="AK88" s="265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265"/>
      <c r="BN88" s="265"/>
      <c r="BO88" s="265"/>
      <c r="BP88" s="265"/>
      <c r="BQ88" s="46"/>
      <c r="BR88" s="46"/>
      <c r="BS88" s="46"/>
      <c r="BT88" s="46"/>
      <c r="BU88" s="265"/>
      <c r="BV88" s="46"/>
    </row>
    <row r="89" spans="30:74" ht="12.75">
      <c r="AD89" s="46"/>
      <c r="AE89" s="265"/>
      <c r="AF89" s="265"/>
      <c r="AG89" s="265"/>
      <c r="AH89" s="265"/>
      <c r="AI89" s="265"/>
      <c r="AJ89" s="265"/>
      <c r="AK89" s="265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265"/>
      <c r="BN89" s="265"/>
      <c r="BO89" s="265"/>
      <c r="BP89" s="265"/>
      <c r="BQ89" s="46"/>
      <c r="BR89" s="46"/>
      <c r="BS89" s="46"/>
      <c r="BT89" s="46"/>
      <c r="BU89" s="265"/>
      <c r="BV89" s="46"/>
    </row>
    <row r="90" spans="30:74" ht="12.75">
      <c r="AD90" s="46"/>
      <c r="AE90" s="265"/>
      <c r="AF90" s="265"/>
      <c r="AG90" s="265"/>
      <c r="AH90" s="265"/>
      <c r="AI90" s="265"/>
      <c r="AJ90" s="265"/>
      <c r="AK90" s="265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265"/>
      <c r="BN90" s="265"/>
      <c r="BO90" s="265"/>
      <c r="BP90" s="265"/>
      <c r="BQ90" s="46"/>
      <c r="BR90" s="46"/>
      <c r="BS90" s="46"/>
      <c r="BT90" s="46"/>
      <c r="BU90" s="265"/>
      <c r="BV90" s="46"/>
    </row>
    <row r="91" spans="30:74" ht="12.75">
      <c r="AD91" s="46"/>
      <c r="AE91" s="265"/>
      <c r="AF91" s="265"/>
      <c r="AG91" s="265"/>
      <c r="AH91" s="265"/>
      <c r="AI91" s="265"/>
      <c r="AJ91" s="265"/>
      <c r="AK91" s="265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265"/>
      <c r="BN91" s="265"/>
      <c r="BO91" s="265"/>
      <c r="BP91" s="265"/>
      <c r="BQ91" s="46"/>
      <c r="BR91" s="46"/>
      <c r="BS91" s="46"/>
      <c r="BT91" s="46"/>
      <c r="BU91" s="265"/>
      <c r="BV91" s="46"/>
    </row>
    <row r="92" spans="30:74" ht="12.75">
      <c r="AD92" s="46"/>
      <c r="AE92" s="265"/>
      <c r="AF92" s="265"/>
      <c r="AG92" s="265"/>
      <c r="AH92" s="265"/>
      <c r="AI92" s="265"/>
      <c r="AJ92" s="265"/>
      <c r="AK92" s="265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265"/>
      <c r="BN92" s="265"/>
      <c r="BO92" s="265"/>
      <c r="BP92" s="265"/>
      <c r="BQ92" s="46"/>
      <c r="BR92" s="46"/>
      <c r="BS92" s="46"/>
      <c r="BT92" s="46"/>
      <c r="BU92" s="265"/>
      <c r="BV92" s="46"/>
    </row>
    <row r="93" spans="30:74" ht="12.75">
      <c r="AD93" s="46"/>
      <c r="AE93" s="265"/>
      <c r="AF93" s="265"/>
      <c r="AG93" s="265"/>
      <c r="AH93" s="265"/>
      <c r="AI93" s="265"/>
      <c r="AJ93" s="265"/>
      <c r="AK93" s="265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265"/>
      <c r="BN93" s="265"/>
      <c r="BO93" s="265"/>
      <c r="BP93" s="265"/>
      <c r="BQ93" s="46"/>
      <c r="BR93" s="46"/>
      <c r="BS93" s="46"/>
      <c r="BT93" s="46"/>
      <c r="BU93" s="265"/>
      <c r="BV93" s="46"/>
    </row>
    <row r="94" spans="30:74" ht="12.75">
      <c r="AD94" s="46"/>
      <c r="AE94" s="265"/>
      <c r="AF94" s="265"/>
      <c r="AG94" s="265"/>
      <c r="AH94" s="265"/>
      <c r="AI94" s="265"/>
      <c r="AJ94" s="265"/>
      <c r="AK94" s="265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265"/>
      <c r="BN94" s="265"/>
      <c r="BO94" s="265"/>
      <c r="BP94" s="265"/>
      <c r="BQ94" s="46"/>
      <c r="BR94" s="46"/>
      <c r="BS94" s="46"/>
      <c r="BT94" s="46"/>
      <c r="BU94" s="265"/>
      <c r="BV94" s="46"/>
    </row>
    <row r="95" spans="30:74" ht="12.75">
      <c r="AD95" s="46"/>
      <c r="AE95" s="265"/>
      <c r="AF95" s="265"/>
      <c r="AG95" s="265"/>
      <c r="AH95" s="265"/>
      <c r="AI95" s="265"/>
      <c r="AJ95" s="265"/>
      <c r="AK95" s="265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265"/>
      <c r="BN95" s="265"/>
      <c r="BO95" s="265"/>
      <c r="BP95" s="265"/>
      <c r="BQ95" s="46"/>
      <c r="BR95" s="46"/>
      <c r="BS95" s="46"/>
      <c r="BT95" s="46"/>
      <c r="BU95" s="265"/>
      <c r="BV95" s="46"/>
    </row>
    <row r="96" spans="30:74" ht="12.75">
      <c r="AD96" s="46"/>
      <c r="AE96" s="265"/>
      <c r="AF96" s="265"/>
      <c r="AG96" s="265"/>
      <c r="AH96" s="265"/>
      <c r="AI96" s="265"/>
      <c r="AJ96" s="265"/>
      <c r="AK96" s="265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265"/>
      <c r="BN96" s="265"/>
      <c r="BO96" s="265"/>
      <c r="BP96" s="265"/>
      <c r="BQ96" s="46"/>
      <c r="BR96" s="46"/>
      <c r="BS96" s="46"/>
      <c r="BT96" s="46"/>
      <c r="BU96" s="265"/>
      <c r="BV96" s="46"/>
    </row>
    <row r="97" spans="30:74" ht="12.75">
      <c r="AD97" s="46"/>
      <c r="AE97" s="265"/>
      <c r="AF97" s="265"/>
      <c r="AG97" s="265"/>
      <c r="AH97" s="265"/>
      <c r="AI97" s="265"/>
      <c r="AJ97" s="265"/>
      <c r="AK97" s="265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265"/>
      <c r="BN97" s="265"/>
      <c r="BO97" s="265"/>
      <c r="BP97" s="265"/>
      <c r="BQ97" s="46"/>
      <c r="BR97" s="46"/>
      <c r="BS97" s="46"/>
      <c r="BT97" s="46"/>
      <c r="BU97" s="265"/>
      <c r="BV97" s="46"/>
    </row>
    <row r="98" spans="30:74" ht="12.75">
      <c r="AD98" s="46"/>
      <c r="AE98" s="265"/>
      <c r="AF98" s="265"/>
      <c r="AG98" s="265"/>
      <c r="AH98" s="265"/>
      <c r="AI98" s="265"/>
      <c r="AJ98" s="265"/>
      <c r="AK98" s="265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265"/>
      <c r="BN98" s="265"/>
      <c r="BO98" s="265"/>
      <c r="BP98" s="265"/>
      <c r="BQ98" s="46"/>
      <c r="BR98" s="46"/>
      <c r="BS98" s="46"/>
      <c r="BT98" s="46"/>
      <c r="BU98" s="265"/>
      <c r="BV98" s="46"/>
    </row>
    <row r="99" spans="30:74" ht="12.75">
      <c r="AD99" s="46"/>
      <c r="AE99" s="265"/>
      <c r="AF99" s="265"/>
      <c r="AG99" s="265"/>
      <c r="AH99" s="265"/>
      <c r="AI99" s="265"/>
      <c r="AJ99" s="265"/>
      <c r="AK99" s="265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265"/>
      <c r="BN99" s="265"/>
      <c r="BO99" s="265"/>
      <c r="BP99" s="265"/>
      <c r="BQ99" s="46"/>
      <c r="BR99" s="46"/>
      <c r="BS99" s="46"/>
      <c r="BT99" s="46"/>
      <c r="BU99" s="265"/>
      <c r="BV99" s="46"/>
    </row>
    <row r="100" spans="30:74" ht="12.75">
      <c r="AD100" s="46"/>
      <c r="AE100" s="265"/>
      <c r="AF100" s="265"/>
      <c r="AG100" s="265"/>
      <c r="AH100" s="265"/>
      <c r="AI100" s="265"/>
      <c r="AJ100" s="265"/>
      <c r="AK100" s="265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265"/>
      <c r="BN100" s="265"/>
      <c r="BO100" s="265"/>
      <c r="BP100" s="265"/>
      <c r="BQ100" s="46"/>
      <c r="BR100" s="46"/>
      <c r="BS100" s="46"/>
      <c r="BT100" s="46"/>
      <c r="BU100" s="265"/>
      <c r="BV100" s="46"/>
    </row>
    <row r="101" spans="30:74" ht="12.75">
      <c r="AD101" s="46"/>
      <c r="AE101" s="265"/>
      <c r="AF101" s="265"/>
      <c r="AG101" s="265"/>
      <c r="AH101" s="265"/>
      <c r="AI101" s="265"/>
      <c r="AJ101" s="265"/>
      <c r="AK101" s="265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265"/>
      <c r="BN101" s="265"/>
      <c r="BO101" s="265"/>
      <c r="BP101" s="265"/>
      <c r="BQ101" s="46"/>
      <c r="BR101" s="46"/>
      <c r="BS101" s="46"/>
      <c r="BT101" s="46"/>
      <c r="BU101" s="265"/>
      <c r="BV101" s="46"/>
    </row>
    <row r="102" spans="30:74" ht="12.75">
      <c r="AD102" s="46"/>
      <c r="AE102" s="265"/>
      <c r="AF102" s="265"/>
      <c r="AG102" s="265"/>
      <c r="AH102" s="265"/>
      <c r="AI102" s="265"/>
      <c r="AJ102" s="265"/>
      <c r="AK102" s="265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265"/>
      <c r="BN102" s="265"/>
      <c r="BO102" s="265"/>
      <c r="BP102" s="265"/>
      <c r="BQ102" s="46"/>
      <c r="BR102" s="46"/>
      <c r="BS102" s="46"/>
      <c r="BT102" s="46"/>
      <c r="BU102" s="265"/>
      <c r="BV102" s="46"/>
    </row>
    <row r="103" spans="30:74" ht="12.75">
      <c r="AD103" s="46"/>
      <c r="AE103" s="265"/>
      <c r="AF103" s="265"/>
      <c r="AG103" s="265"/>
      <c r="AH103" s="265"/>
      <c r="AI103" s="265"/>
      <c r="AJ103" s="265"/>
      <c r="AK103" s="265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265"/>
      <c r="BN103" s="265"/>
      <c r="BO103" s="265"/>
      <c r="BP103" s="265"/>
      <c r="BQ103" s="46"/>
      <c r="BR103" s="46"/>
      <c r="BS103" s="46"/>
      <c r="BT103" s="46"/>
      <c r="BU103" s="265"/>
      <c r="BV103" s="46"/>
    </row>
    <row r="104" spans="30:74" ht="12.75">
      <c r="AD104" s="46"/>
      <c r="AE104" s="265"/>
      <c r="AF104" s="265"/>
      <c r="AG104" s="265"/>
      <c r="AH104" s="265"/>
      <c r="AI104" s="265"/>
      <c r="AJ104" s="265"/>
      <c r="AK104" s="265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265"/>
      <c r="BN104" s="265"/>
      <c r="BO104" s="265"/>
      <c r="BP104" s="265"/>
      <c r="BQ104" s="46"/>
      <c r="BR104" s="46"/>
      <c r="BS104" s="46"/>
      <c r="BT104" s="46"/>
      <c r="BU104" s="265"/>
      <c r="BV104" s="46"/>
    </row>
    <row r="105" spans="30:74" ht="12.75">
      <c r="AD105" s="46"/>
      <c r="AE105" s="265"/>
      <c r="AF105" s="265"/>
      <c r="AG105" s="265"/>
      <c r="AH105" s="265"/>
      <c r="AI105" s="265"/>
      <c r="AJ105" s="265"/>
      <c r="AK105" s="265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265"/>
      <c r="BN105" s="265"/>
      <c r="BO105" s="265"/>
      <c r="BP105" s="265"/>
      <c r="BQ105" s="46"/>
      <c r="BR105" s="46"/>
      <c r="BS105" s="46"/>
      <c r="BT105" s="46"/>
      <c r="BU105" s="265"/>
      <c r="BV105" s="46"/>
    </row>
    <row r="106" spans="30:74" ht="12.75">
      <c r="AD106" s="46"/>
      <c r="AE106" s="265"/>
      <c r="AF106" s="265"/>
      <c r="AG106" s="265"/>
      <c r="AH106" s="265"/>
      <c r="AI106" s="265"/>
      <c r="AJ106" s="265"/>
      <c r="AK106" s="265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265"/>
      <c r="BN106" s="265"/>
      <c r="BO106" s="265"/>
      <c r="BP106" s="265"/>
      <c r="BQ106" s="46"/>
      <c r="BR106" s="46"/>
      <c r="BS106" s="46"/>
      <c r="BT106" s="46"/>
      <c r="BU106" s="265"/>
      <c r="BV106" s="46"/>
    </row>
    <row r="107" spans="30:74" ht="12.75">
      <c r="AD107" s="46"/>
      <c r="AE107" s="265"/>
      <c r="AF107" s="265"/>
      <c r="AG107" s="265"/>
      <c r="AH107" s="265"/>
      <c r="AI107" s="265"/>
      <c r="AJ107" s="265"/>
      <c r="AK107" s="265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265"/>
      <c r="BN107" s="265"/>
      <c r="BO107" s="265"/>
      <c r="BP107" s="265"/>
      <c r="BQ107" s="46"/>
      <c r="BR107" s="46"/>
      <c r="BS107" s="46"/>
      <c r="BT107" s="46"/>
      <c r="BU107" s="265"/>
      <c r="BV107" s="46"/>
    </row>
    <row r="108" spans="30:74" ht="12.75">
      <c r="AD108" s="46"/>
      <c r="AE108" s="265"/>
      <c r="AF108" s="265"/>
      <c r="AG108" s="265"/>
      <c r="AH108" s="265"/>
      <c r="AI108" s="265"/>
      <c r="AJ108" s="265"/>
      <c r="AK108" s="265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265"/>
      <c r="BN108" s="265"/>
      <c r="BO108" s="265"/>
      <c r="BP108" s="265"/>
      <c r="BQ108" s="46"/>
      <c r="BR108" s="46"/>
      <c r="BS108" s="46"/>
      <c r="BT108" s="46"/>
      <c r="BU108" s="265"/>
      <c r="BV108" s="46"/>
    </row>
    <row r="109" spans="30:74" ht="12.75">
      <c r="AD109" s="46"/>
      <c r="AE109" s="265"/>
      <c r="AF109" s="265"/>
      <c r="AG109" s="265"/>
      <c r="AH109" s="265"/>
      <c r="AI109" s="265"/>
      <c r="AJ109" s="265"/>
      <c r="AK109" s="265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265"/>
      <c r="BN109" s="265"/>
      <c r="BO109" s="265"/>
      <c r="BP109" s="265"/>
      <c r="BQ109" s="46"/>
      <c r="BR109" s="46"/>
      <c r="BS109" s="46"/>
      <c r="BT109" s="46"/>
      <c r="BU109" s="265"/>
      <c r="BV109" s="46"/>
    </row>
    <row r="110" spans="30:74" ht="12.75">
      <c r="AD110" s="46"/>
      <c r="AE110" s="265"/>
      <c r="AF110" s="265"/>
      <c r="AG110" s="265"/>
      <c r="AH110" s="265"/>
      <c r="AI110" s="265"/>
      <c r="AJ110" s="265"/>
      <c r="AK110" s="265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265"/>
      <c r="BN110" s="265"/>
      <c r="BO110" s="265"/>
      <c r="BP110" s="265"/>
      <c r="BQ110" s="46"/>
      <c r="BR110" s="46"/>
      <c r="BS110" s="46"/>
      <c r="BT110" s="46"/>
      <c r="BU110" s="265"/>
      <c r="BV110" s="46"/>
    </row>
    <row r="111" spans="30:74" ht="12.75">
      <c r="AD111" s="46"/>
      <c r="AE111" s="265"/>
      <c r="AF111" s="265"/>
      <c r="AG111" s="265"/>
      <c r="AH111" s="265"/>
      <c r="AI111" s="265"/>
      <c r="AJ111" s="265"/>
      <c r="AK111" s="265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265"/>
      <c r="BN111" s="265"/>
      <c r="BO111" s="265"/>
      <c r="BP111" s="265"/>
      <c r="BQ111" s="46"/>
      <c r="BR111" s="46"/>
      <c r="BS111" s="46"/>
      <c r="BT111" s="46"/>
      <c r="BU111" s="265"/>
      <c r="BV111" s="46"/>
    </row>
    <row r="112" spans="30:74" ht="12.75">
      <c r="AD112" s="46"/>
      <c r="AE112" s="265"/>
      <c r="AF112" s="265"/>
      <c r="AG112" s="265"/>
      <c r="AH112" s="265"/>
      <c r="AI112" s="265"/>
      <c r="AJ112" s="265"/>
      <c r="AK112" s="265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265"/>
      <c r="BN112" s="265"/>
      <c r="BO112" s="265"/>
      <c r="BP112" s="265"/>
      <c r="BQ112" s="46"/>
      <c r="BR112" s="46"/>
      <c r="BS112" s="46"/>
      <c r="BT112" s="46"/>
      <c r="BU112" s="265"/>
      <c r="BV112" s="46"/>
    </row>
    <row r="113" spans="30:74" ht="12.75">
      <c r="AD113" s="46"/>
      <c r="AE113" s="265"/>
      <c r="AF113" s="265"/>
      <c r="AG113" s="265"/>
      <c r="AH113" s="265"/>
      <c r="AI113" s="265"/>
      <c r="AJ113" s="265"/>
      <c r="AK113" s="265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265"/>
      <c r="BN113" s="265"/>
      <c r="BO113" s="265"/>
      <c r="BP113" s="265"/>
      <c r="BQ113" s="46"/>
      <c r="BR113" s="46"/>
      <c r="BS113" s="46"/>
      <c r="BT113" s="46"/>
      <c r="BU113" s="265"/>
      <c r="BV113" s="46"/>
    </row>
    <row r="114" spans="30:74" ht="12.75">
      <c r="AD114" s="46"/>
      <c r="AE114" s="265"/>
      <c r="AF114" s="265"/>
      <c r="AG114" s="265"/>
      <c r="AH114" s="265"/>
      <c r="AI114" s="265"/>
      <c r="AJ114" s="265"/>
      <c r="AK114" s="265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265"/>
      <c r="BN114" s="265"/>
      <c r="BO114" s="265"/>
      <c r="BP114" s="265"/>
      <c r="BQ114" s="46"/>
      <c r="BR114" s="46"/>
      <c r="BS114" s="46"/>
      <c r="BT114" s="46"/>
      <c r="BU114" s="265"/>
      <c r="BV114" s="46"/>
    </row>
    <row r="115" spans="30:74" ht="12.75">
      <c r="AD115" s="46"/>
      <c r="AE115" s="265"/>
      <c r="AF115" s="265"/>
      <c r="AG115" s="265"/>
      <c r="AH115" s="265"/>
      <c r="AI115" s="265"/>
      <c r="AJ115" s="265"/>
      <c r="AK115" s="265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265"/>
      <c r="BN115" s="265"/>
      <c r="BO115" s="265"/>
      <c r="BP115" s="265"/>
      <c r="BQ115" s="46"/>
      <c r="BR115" s="46"/>
      <c r="BS115" s="46"/>
      <c r="BT115" s="46"/>
      <c r="BU115" s="265"/>
      <c r="BV115" s="46"/>
    </row>
    <row r="116" spans="30:74" ht="12.75">
      <c r="AD116" s="46"/>
      <c r="AE116" s="265"/>
      <c r="AF116" s="265"/>
      <c r="AG116" s="265"/>
      <c r="AH116" s="265"/>
      <c r="AI116" s="265"/>
      <c r="AJ116" s="265"/>
      <c r="AK116" s="265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265"/>
      <c r="BN116" s="265"/>
      <c r="BO116" s="265"/>
      <c r="BP116" s="265"/>
      <c r="BQ116" s="46"/>
      <c r="BR116" s="46"/>
      <c r="BS116" s="46"/>
      <c r="BT116" s="46"/>
      <c r="BU116" s="265"/>
      <c r="BV116" s="46"/>
    </row>
    <row r="117" spans="30:74" ht="12.75">
      <c r="AD117" s="46"/>
      <c r="AE117" s="265"/>
      <c r="AF117" s="265"/>
      <c r="AG117" s="265"/>
      <c r="AH117" s="265"/>
      <c r="AI117" s="265"/>
      <c r="AJ117" s="265"/>
      <c r="AK117" s="265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265"/>
      <c r="BN117" s="265"/>
      <c r="BO117" s="265"/>
      <c r="BP117" s="265"/>
      <c r="BQ117" s="46"/>
      <c r="BR117" s="46"/>
      <c r="BS117" s="46"/>
      <c r="BT117" s="46"/>
      <c r="BU117" s="265"/>
      <c r="BV117" s="46"/>
    </row>
    <row r="118" spans="30:74" ht="12.75">
      <c r="AD118" s="46"/>
      <c r="AE118" s="265"/>
      <c r="AF118" s="265"/>
      <c r="AG118" s="265"/>
      <c r="AH118" s="265"/>
      <c r="AI118" s="265"/>
      <c r="AJ118" s="265"/>
      <c r="AK118" s="265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265"/>
      <c r="BN118" s="265"/>
      <c r="BO118" s="265"/>
      <c r="BP118" s="265"/>
      <c r="BQ118" s="46"/>
      <c r="BR118" s="46"/>
      <c r="BS118" s="46"/>
      <c r="BT118" s="46"/>
      <c r="BU118" s="265"/>
      <c r="BV118" s="46"/>
    </row>
    <row r="119" spans="30:74" ht="12.75">
      <c r="AD119" s="46"/>
      <c r="AE119" s="265"/>
      <c r="AF119" s="265"/>
      <c r="AG119" s="265"/>
      <c r="AH119" s="265"/>
      <c r="AI119" s="265"/>
      <c r="AJ119" s="265"/>
      <c r="AK119" s="265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265"/>
      <c r="BN119" s="265"/>
      <c r="BO119" s="265"/>
      <c r="BP119" s="265"/>
      <c r="BQ119" s="46"/>
      <c r="BR119" s="46"/>
      <c r="BS119" s="46"/>
      <c r="BT119" s="46"/>
      <c r="BU119" s="265"/>
      <c r="BV119" s="46"/>
    </row>
    <row r="120" spans="30:74" ht="12.75">
      <c r="AD120" s="46"/>
      <c r="AE120" s="265"/>
      <c r="AF120" s="265"/>
      <c r="AG120" s="265"/>
      <c r="AH120" s="265"/>
      <c r="AI120" s="265"/>
      <c r="AJ120" s="265"/>
      <c r="AK120" s="265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265"/>
      <c r="BN120" s="265"/>
      <c r="BO120" s="265"/>
      <c r="BP120" s="265"/>
      <c r="BQ120" s="46"/>
      <c r="BR120" s="46"/>
      <c r="BS120" s="46"/>
      <c r="BT120" s="46"/>
      <c r="BU120" s="265"/>
      <c r="BV120" s="46"/>
    </row>
    <row r="121" spans="30:74" ht="12.75">
      <c r="AD121" s="46"/>
      <c r="AE121" s="265"/>
      <c r="AF121" s="265"/>
      <c r="AG121" s="265"/>
      <c r="AH121" s="265"/>
      <c r="AI121" s="265"/>
      <c r="AJ121" s="265"/>
      <c r="AK121" s="265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265"/>
      <c r="BN121" s="265"/>
      <c r="BO121" s="265"/>
      <c r="BP121" s="265"/>
      <c r="BQ121" s="46"/>
      <c r="BR121" s="46"/>
      <c r="BS121" s="46"/>
      <c r="BT121" s="46"/>
      <c r="BU121" s="265"/>
      <c r="BV121" s="46"/>
    </row>
    <row r="122" spans="30:74" ht="12.75">
      <c r="AD122" s="46"/>
      <c r="AE122" s="265"/>
      <c r="AF122" s="265"/>
      <c r="AG122" s="265"/>
      <c r="AH122" s="265"/>
      <c r="AI122" s="265"/>
      <c r="AJ122" s="265"/>
      <c r="AK122" s="265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265"/>
      <c r="BN122" s="265"/>
      <c r="BO122" s="265"/>
      <c r="BP122" s="265"/>
      <c r="BQ122" s="46"/>
      <c r="BR122" s="46"/>
      <c r="BS122" s="46"/>
      <c r="BT122" s="46"/>
      <c r="BU122" s="265"/>
      <c r="BV122" s="46"/>
    </row>
    <row r="123" spans="30:74" ht="12.75">
      <c r="AD123" s="46"/>
      <c r="AE123" s="265"/>
      <c r="AF123" s="265"/>
      <c r="AG123" s="265"/>
      <c r="AH123" s="265"/>
      <c r="AI123" s="265"/>
      <c r="AJ123" s="265"/>
      <c r="AK123" s="265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265"/>
      <c r="BN123" s="265"/>
      <c r="BO123" s="265"/>
      <c r="BP123" s="265"/>
      <c r="BQ123" s="46"/>
      <c r="BR123" s="46"/>
      <c r="BS123" s="46"/>
      <c r="BT123" s="46"/>
      <c r="BU123" s="265"/>
      <c r="BV123" s="46"/>
    </row>
    <row r="124" spans="30:74" ht="12.75">
      <c r="AD124" s="46"/>
      <c r="AE124" s="265"/>
      <c r="AF124" s="265"/>
      <c r="AG124" s="265"/>
      <c r="AH124" s="265"/>
      <c r="AI124" s="265"/>
      <c r="AJ124" s="265"/>
      <c r="AK124" s="265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265"/>
      <c r="BN124" s="265"/>
      <c r="BO124" s="265"/>
      <c r="BP124" s="265"/>
      <c r="BQ124" s="46"/>
      <c r="BR124" s="46"/>
      <c r="BS124" s="46"/>
      <c r="BT124" s="46"/>
      <c r="BU124" s="265"/>
      <c r="BV124" s="46"/>
    </row>
    <row r="125" spans="30:74" ht="12.75">
      <c r="AD125" s="46"/>
      <c r="AE125" s="265"/>
      <c r="AF125" s="265"/>
      <c r="AG125" s="265"/>
      <c r="AH125" s="265"/>
      <c r="AI125" s="265"/>
      <c r="AJ125" s="265"/>
      <c r="AK125" s="265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265"/>
      <c r="BN125" s="265"/>
      <c r="BO125" s="265"/>
      <c r="BP125" s="265"/>
      <c r="BQ125" s="46"/>
      <c r="BR125" s="46"/>
      <c r="BS125" s="46"/>
      <c r="BT125" s="46"/>
      <c r="BU125" s="265"/>
      <c r="BV125" s="46"/>
    </row>
    <row r="126" spans="30:74" ht="12.75">
      <c r="AD126" s="46"/>
      <c r="AE126" s="265"/>
      <c r="AF126" s="265"/>
      <c r="AG126" s="265"/>
      <c r="AH126" s="265"/>
      <c r="AI126" s="265"/>
      <c r="AJ126" s="265"/>
      <c r="AK126" s="265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265"/>
      <c r="BN126" s="265"/>
      <c r="BO126" s="265"/>
      <c r="BP126" s="265"/>
      <c r="BQ126" s="46"/>
      <c r="BR126" s="46"/>
      <c r="BS126" s="46"/>
      <c r="BT126" s="46"/>
      <c r="BU126" s="265"/>
      <c r="BV126" s="46"/>
    </row>
    <row r="127" spans="30:74" ht="12.75">
      <c r="AD127" s="46"/>
      <c r="AE127" s="265"/>
      <c r="AF127" s="265"/>
      <c r="AG127" s="265"/>
      <c r="AH127" s="265"/>
      <c r="AI127" s="265"/>
      <c r="AJ127" s="265"/>
      <c r="AK127" s="265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265"/>
      <c r="BN127" s="265"/>
      <c r="BO127" s="265"/>
      <c r="BP127" s="265"/>
      <c r="BQ127" s="46"/>
      <c r="BR127" s="46"/>
      <c r="BS127" s="46"/>
      <c r="BT127" s="46"/>
      <c r="BU127" s="265"/>
      <c r="BV127" s="46"/>
    </row>
    <row r="128" spans="30:74" ht="12.75">
      <c r="AD128" s="46"/>
      <c r="AE128" s="265"/>
      <c r="AF128" s="265"/>
      <c r="AG128" s="265"/>
      <c r="AH128" s="265"/>
      <c r="AI128" s="265"/>
      <c r="AJ128" s="265"/>
      <c r="AK128" s="265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265"/>
      <c r="BN128" s="265"/>
      <c r="BO128" s="265"/>
      <c r="BP128" s="265"/>
      <c r="BQ128" s="46"/>
      <c r="BR128" s="46"/>
      <c r="BS128" s="46"/>
      <c r="BT128" s="46"/>
      <c r="BU128" s="265"/>
      <c r="BV128" s="46"/>
    </row>
    <row r="129" spans="30:74" ht="12.75">
      <c r="AD129" s="46"/>
      <c r="AE129" s="265"/>
      <c r="AF129" s="265"/>
      <c r="AG129" s="265"/>
      <c r="AH129" s="265"/>
      <c r="AI129" s="265"/>
      <c r="AJ129" s="265"/>
      <c r="AK129" s="265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265"/>
      <c r="BN129" s="265"/>
      <c r="BO129" s="265"/>
      <c r="BP129" s="265"/>
      <c r="BQ129" s="46"/>
      <c r="BR129" s="46"/>
      <c r="BS129" s="46"/>
      <c r="BT129" s="46"/>
      <c r="BU129" s="265"/>
      <c r="BV129" s="46"/>
    </row>
    <row r="130" spans="30:74" ht="12.75">
      <c r="AD130" s="46"/>
      <c r="AE130" s="265"/>
      <c r="AF130" s="265"/>
      <c r="AG130" s="265"/>
      <c r="AH130" s="265"/>
      <c r="AI130" s="265"/>
      <c r="AJ130" s="265"/>
      <c r="AK130" s="265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265"/>
      <c r="BN130" s="265"/>
      <c r="BO130" s="265"/>
      <c r="BP130" s="265"/>
      <c r="BQ130" s="46"/>
      <c r="BR130" s="46"/>
      <c r="BS130" s="46"/>
      <c r="BT130" s="46"/>
      <c r="BU130" s="265"/>
      <c r="BV130" s="46"/>
    </row>
    <row r="131" spans="30:74" ht="12.75">
      <c r="AD131" s="46"/>
      <c r="AE131" s="265"/>
      <c r="AF131" s="265"/>
      <c r="AG131" s="265"/>
      <c r="AH131" s="265"/>
      <c r="AI131" s="265"/>
      <c r="AJ131" s="265"/>
      <c r="AK131" s="265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265"/>
      <c r="BN131" s="265"/>
      <c r="BO131" s="265"/>
      <c r="BP131" s="265"/>
      <c r="BQ131" s="46"/>
      <c r="BR131" s="46"/>
      <c r="BS131" s="46"/>
      <c r="BT131" s="46"/>
      <c r="BU131" s="265"/>
      <c r="BV131" s="46"/>
    </row>
    <row r="132" spans="30:74" ht="12.75">
      <c r="AD132" s="46"/>
      <c r="AE132" s="265"/>
      <c r="AF132" s="265"/>
      <c r="AG132" s="265"/>
      <c r="AH132" s="265"/>
      <c r="AI132" s="265"/>
      <c r="AJ132" s="265"/>
      <c r="AK132" s="265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265"/>
      <c r="BN132" s="265"/>
      <c r="BO132" s="265"/>
      <c r="BP132" s="265"/>
      <c r="BQ132" s="46"/>
      <c r="BR132" s="46"/>
      <c r="BS132" s="46"/>
      <c r="BT132" s="46"/>
      <c r="BU132" s="265"/>
      <c r="BV132" s="46"/>
    </row>
    <row r="133" spans="30:74" ht="12.75">
      <c r="AD133" s="46"/>
      <c r="AE133" s="265"/>
      <c r="AF133" s="265"/>
      <c r="AG133" s="265"/>
      <c r="AH133" s="265"/>
      <c r="AI133" s="265"/>
      <c r="AJ133" s="265"/>
      <c r="AK133" s="265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265"/>
      <c r="BN133" s="265"/>
      <c r="BO133" s="265"/>
      <c r="BP133" s="265"/>
      <c r="BQ133" s="46"/>
      <c r="BR133" s="46"/>
      <c r="BS133" s="46"/>
      <c r="BT133" s="46"/>
      <c r="BU133" s="265"/>
      <c r="BV133" s="46"/>
    </row>
    <row r="134" spans="30:74" ht="12.75">
      <c r="AD134" s="46"/>
      <c r="AE134" s="265"/>
      <c r="AF134" s="265"/>
      <c r="AG134" s="265"/>
      <c r="AH134" s="265"/>
      <c r="AI134" s="265"/>
      <c r="AJ134" s="265"/>
      <c r="AK134" s="265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265"/>
      <c r="BN134" s="265"/>
      <c r="BO134" s="265"/>
      <c r="BP134" s="265"/>
      <c r="BQ134" s="46"/>
      <c r="BR134" s="46"/>
      <c r="BS134" s="46"/>
      <c r="BT134" s="46"/>
      <c r="BU134" s="265"/>
      <c r="BV134" s="46"/>
    </row>
    <row r="135" spans="30:74" ht="12.75">
      <c r="AD135" s="46"/>
      <c r="AE135" s="265"/>
      <c r="AF135" s="265"/>
      <c r="AG135" s="265"/>
      <c r="AH135" s="265"/>
      <c r="AI135" s="265"/>
      <c r="AJ135" s="265"/>
      <c r="AK135" s="265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265"/>
      <c r="BN135" s="265"/>
      <c r="BO135" s="265"/>
      <c r="BP135" s="265"/>
      <c r="BQ135" s="46"/>
      <c r="BR135" s="46"/>
      <c r="BS135" s="46"/>
      <c r="BT135" s="46"/>
      <c r="BU135" s="265"/>
      <c r="BV135" s="46"/>
    </row>
    <row r="136" spans="30:74" ht="12.75">
      <c r="AD136" s="46"/>
      <c r="AE136" s="265"/>
      <c r="AF136" s="265"/>
      <c r="AG136" s="265"/>
      <c r="AH136" s="265"/>
      <c r="AI136" s="265"/>
      <c r="AJ136" s="265"/>
      <c r="AK136" s="265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265"/>
      <c r="BN136" s="265"/>
      <c r="BO136" s="265"/>
      <c r="BP136" s="265"/>
      <c r="BQ136" s="46"/>
      <c r="BR136" s="46"/>
      <c r="BS136" s="46"/>
      <c r="BT136" s="46"/>
      <c r="BU136" s="265"/>
      <c r="BV136" s="46"/>
    </row>
    <row r="137" spans="30:74" ht="12.75">
      <c r="AD137" s="46"/>
      <c r="AE137" s="265"/>
      <c r="AF137" s="265"/>
      <c r="AG137" s="265"/>
      <c r="AH137" s="265"/>
      <c r="AI137" s="265"/>
      <c r="AJ137" s="265"/>
      <c r="AK137" s="265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265"/>
      <c r="BN137" s="265"/>
      <c r="BO137" s="265"/>
      <c r="BP137" s="265"/>
      <c r="BQ137" s="46"/>
      <c r="BR137" s="46"/>
      <c r="BS137" s="46"/>
      <c r="BT137" s="46"/>
      <c r="BU137" s="265"/>
      <c r="BV137" s="46"/>
    </row>
    <row r="138" spans="30:74" ht="12.75">
      <c r="AD138" s="46"/>
      <c r="AE138" s="265"/>
      <c r="AF138" s="265"/>
      <c r="AG138" s="265"/>
      <c r="AH138" s="265"/>
      <c r="AI138" s="265"/>
      <c r="AJ138" s="265"/>
      <c r="AK138" s="265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265"/>
      <c r="BN138" s="265"/>
      <c r="BO138" s="265"/>
      <c r="BP138" s="265"/>
      <c r="BQ138" s="46"/>
      <c r="BR138" s="46"/>
      <c r="BS138" s="46"/>
      <c r="BT138" s="46"/>
      <c r="BU138" s="265"/>
      <c r="BV138" s="46"/>
    </row>
    <row r="139" spans="30:74" ht="12.75">
      <c r="AD139" s="46"/>
      <c r="AE139" s="265"/>
      <c r="AF139" s="265"/>
      <c r="AG139" s="265"/>
      <c r="AH139" s="265"/>
      <c r="AI139" s="265"/>
      <c r="AJ139" s="265"/>
      <c r="AK139" s="265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265"/>
      <c r="BN139" s="265"/>
      <c r="BO139" s="265"/>
      <c r="BP139" s="265"/>
      <c r="BQ139" s="46"/>
      <c r="BR139" s="46"/>
      <c r="BS139" s="46"/>
      <c r="BT139" s="46"/>
      <c r="BU139" s="265"/>
      <c r="BV139" s="46"/>
    </row>
    <row r="140" spans="30:74" ht="12.75">
      <c r="AD140" s="46"/>
      <c r="AE140" s="265"/>
      <c r="AF140" s="265"/>
      <c r="AG140" s="265"/>
      <c r="AH140" s="265"/>
      <c r="AI140" s="265"/>
      <c r="AJ140" s="265"/>
      <c r="AK140" s="265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265"/>
      <c r="BN140" s="265"/>
      <c r="BO140" s="265"/>
      <c r="BP140" s="265"/>
      <c r="BQ140" s="46"/>
      <c r="BR140" s="46"/>
      <c r="BS140" s="46"/>
      <c r="BT140" s="46"/>
      <c r="BU140" s="265"/>
      <c r="BV140" s="46"/>
    </row>
    <row r="141" spans="30:74" ht="12.75">
      <c r="AD141" s="46"/>
      <c r="AE141" s="265"/>
      <c r="AF141" s="265"/>
      <c r="AG141" s="265"/>
      <c r="AH141" s="265"/>
      <c r="AI141" s="265"/>
      <c r="AJ141" s="265"/>
      <c r="AK141" s="265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265"/>
      <c r="BN141" s="265"/>
      <c r="BO141" s="265"/>
      <c r="BP141" s="265"/>
      <c r="BQ141" s="46"/>
      <c r="BR141" s="46"/>
      <c r="BS141" s="46"/>
      <c r="BT141" s="46"/>
      <c r="BU141" s="265"/>
      <c r="BV141" s="46"/>
    </row>
    <row r="142" spans="30:74" ht="12.75">
      <c r="AD142" s="46"/>
      <c r="AE142" s="265"/>
      <c r="AF142" s="265"/>
      <c r="AG142" s="265"/>
      <c r="AH142" s="265"/>
      <c r="AI142" s="265"/>
      <c r="AJ142" s="265"/>
      <c r="AK142" s="265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265"/>
      <c r="BN142" s="265"/>
      <c r="BO142" s="265"/>
      <c r="BP142" s="265"/>
      <c r="BQ142" s="46"/>
      <c r="BR142" s="46"/>
      <c r="BS142" s="46"/>
      <c r="BT142" s="46"/>
      <c r="BU142" s="265"/>
      <c r="BV142" s="46"/>
    </row>
    <row r="143" spans="30:74" ht="12.75">
      <c r="AD143" s="46"/>
      <c r="AE143" s="265"/>
      <c r="AF143" s="265"/>
      <c r="AG143" s="265"/>
      <c r="AH143" s="265"/>
      <c r="AI143" s="265"/>
      <c r="AJ143" s="265"/>
      <c r="AK143" s="265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265"/>
      <c r="BN143" s="265"/>
      <c r="BO143" s="265"/>
      <c r="BP143" s="265"/>
      <c r="BQ143" s="46"/>
      <c r="BR143" s="46"/>
      <c r="BS143" s="46"/>
      <c r="BT143" s="46"/>
      <c r="BU143" s="265"/>
      <c r="BV143" s="46"/>
    </row>
    <row r="144" spans="30:47" ht="12.75">
      <c r="AD144" s="46"/>
      <c r="AE144" s="265"/>
      <c r="AF144" s="265"/>
      <c r="AG144" s="265"/>
      <c r="AH144" s="265"/>
      <c r="AI144" s="265"/>
      <c r="AJ144" s="265"/>
      <c r="AK144" s="265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</row>
    <row r="145" spans="30:47" ht="12.75">
      <c r="AD145" s="46"/>
      <c r="AE145" s="265"/>
      <c r="AF145" s="265"/>
      <c r="AG145" s="265"/>
      <c r="AH145" s="265"/>
      <c r="AI145" s="265"/>
      <c r="AJ145" s="265"/>
      <c r="AK145" s="265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</row>
    <row r="146" spans="30:47" ht="12.75">
      <c r="AD146" s="46"/>
      <c r="AE146" s="265"/>
      <c r="AF146" s="265"/>
      <c r="AG146" s="265"/>
      <c r="AH146" s="265"/>
      <c r="AI146" s="265"/>
      <c r="AJ146" s="265"/>
      <c r="AK146" s="265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</row>
    <row r="147" spans="30:47" ht="12.75">
      <c r="AD147" s="46"/>
      <c r="AE147" s="265"/>
      <c r="AF147" s="265"/>
      <c r="AG147" s="265"/>
      <c r="AH147" s="265"/>
      <c r="AI147" s="265"/>
      <c r="AJ147" s="265"/>
      <c r="AK147" s="265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</row>
    <row r="148" spans="30:47" ht="12.75">
      <c r="AD148" s="46"/>
      <c r="AE148" s="265"/>
      <c r="AF148" s="265"/>
      <c r="AG148" s="265"/>
      <c r="AH148" s="265"/>
      <c r="AI148" s="265"/>
      <c r="AJ148" s="265"/>
      <c r="AK148" s="265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</row>
    <row r="149" spans="30:47" ht="12.75">
      <c r="AD149" s="46"/>
      <c r="AE149" s="265"/>
      <c r="AF149" s="265"/>
      <c r="AG149" s="265"/>
      <c r="AH149" s="265"/>
      <c r="AI149" s="265"/>
      <c r="AJ149" s="265"/>
      <c r="AK149" s="265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</row>
    <row r="150" spans="30:47" ht="12.75">
      <c r="AD150" s="46"/>
      <c r="AE150" s="265"/>
      <c r="AF150" s="265"/>
      <c r="AG150" s="265"/>
      <c r="AH150" s="265"/>
      <c r="AI150" s="265"/>
      <c r="AJ150" s="265"/>
      <c r="AK150" s="265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</row>
  </sheetData>
  <sheetProtection password="CA89" sheet="1" objects="1" scenarios="1"/>
  <mergeCells count="305">
    <mergeCell ref="AE3:AF4"/>
    <mergeCell ref="AE5:AF5"/>
    <mergeCell ref="AE6:AF6"/>
    <mergeCell ref="AE7:AF7"/>
    <mergeCell ref="AE8:AF8"/>
    <mergeCell ref="AK5:AL5"/>
    <mergeCell ref="AK6:AL6"/>
    <mergeCell ref="AK7:AL7"/>
    <mergeCell ref="AK8:AL8"/>
    <mergeCell ref="BQ38:BR38"/>
    <mergeCell ref="BQ6:BR6"/>
    <mergeCell ref="BQ7:BR7"/>
    <mergeCell ref="BQ8:BR8"/>
    <mergeCell ref="BQ9:BR9"/>
    <mergeCell ref="BQ10:BR10"/>
    <mergeCell ref="BQ11:BR11"/>
    <mergeCell ref="BQ12:BR12"/>
    <mergeCell ref="BQ13:BR13"/>
    <mergeCell ref="BQ14:BR14"/>
    <mergeCell ref="BQ39:BR39"/>
    <mergeCell ref="BP2:BR2"/>
    <mergeCell ref="BQ5:BR5"/>
    <mergeCell ref="B3:C4"/>
    <mergeCell ref="A5:B39"/>
    <mergeCell ref="AM2:AP2"/>
    <mergeCell ref="Q2:AF2"/>
    <mergeCell ref="A1:A2"/>
    <mergeCell ref="B1:C2"/>
    <mergeCell ref="BQ27:BR27"/>
    <mergeCell ref="BQ22:BR22"/>
    <mergeCell ref="BQ28:BR28"/>
    <mergeCell ref="BQ29:BR29"/>
    <mergeCell ref="BQ30:BR30"/>
    <mergeCell ref="BQ25:BR25"/>
    <mergeCell ref="BQ26:BR26"/>
    <mergeCell ref="BQ18:BR18"/>
    <mergeCell ref="BQ19:BR19"/>
    <mergeCell ref="BQ20:BR20"/>
    <mergeCell ref="BQ21:BR21"/>
    <mergeCell ref="BV26:BW26"/>
    <mergeCell ref="BV24:BW24"/>
    <mergeCell ref="BV20:BW20"/>
    <mergeCell ref="BQ15:BR15"/>
    <mergeCell ref="BQ16:BR16"/>
    <mergeCell ref="BV25:BW25"/>
    <mergeCell ref="BQ23:BR23"/>
    <mergeCell ref="BQ24:BR24"/>
    <mergeCell ref="BQ17:BR17"/>
    <mergeCell ref="BV15:BW15"/>
    <mergeCell ref="BV32:BW32"/>
    <mergeCell ref="BV27:BW27"/>
    <mergeCell ref="A3:A4"/>
    <mergeCell ref="BQ3:BR4"/>
    <mergeCell ref="BV5:BW5"/>
    <mergeCell ref="BV23:BW23"/>
    <mergeCell ref="BV28:BW28"/>
    <mergeCell ref="BV29:BW29"/>
    <mergeCell ref="BV30:BW30"/>
    <mergeCell ref="BV31:BW31"/>
    <mergeCell ref="BN33:BO33"/>
    <mergeCell ref="BN34:BO34"/>
    <mergeCell ref="BV8:BW8"/>
    <mergeCell ref="BV9:BW9"/>
    <mergeCell ref="BV10:BW10"/>
    <mergeCell ref="BV11:BW11"/>
    <mergeCell ref="BV12:BW12"/>
    <mergeCell ref="BV13:BW13"/>
    <mergeCell ref="BV14:BW14"/>
    <mergeCell ref="BV34:BW34"/>
    <mergeCell ref="BN23:BO23"/>
    <mergeCell ref="BN24:BO24"/>
    <mergeCell ref="BN25:BO25"/>
    <mergeCell ref="BN21:BO21"/>
    <mergeCell ref="BN22:BO22"/>
    <mergeCell ref="AU33:AV33"/>
    <mergeCell ref="AU26:AV26"/>
    <mergeCell ref="AU27:AV27"/>
    <mergeCell ref="AU28:AV28"/>
    <mergeCell ref="AU29:AV29"/>
    <mergeCell ref="AU31:AV31"/>
    <mergeCell ref="AU30:AV30"/>
    <mergeCell ref="AU32:AV32"/>
    <mergeCell ref="AU23:AV23"/>
    <mergeCell ref="AU24:AV24"/>
    <mergeCell ref="AO21:AP21"/>
    <mergeCell ref="AU25:AV25"/>
    <mergeCell ref="AO22:AP22"/>
    <mergeCell ref="AO23:AP23"/>
    <mergeCell ref="AO24:AP24"/>
    <mergeCell ref="AO25:AP25"/>
    <mergeCell ref="AU21:AV21"/>
    <mergeCell ref="AU22:AV22"/>
    <mergeCell ref="BN17:BO17"/>
    <mergeCell ref="AU17:AV17"/>
    <mergeCell ref="BN19:BO19"/>
    <mergeCell ref="BN20:BO20"/>
    <mergeCell ref="AU18:AV18"/>
    <mergeCell ref="AU19:AV19"/>
    <mergeCell ref="AU20:AV20"/>
    <mergeCell ref="AU16:AV16"/>
    <mergeCell ref="AU12:AV12"/>
    <mergeCell ref="BN14:BO14"/>
    <mergeCell ref="BN15:BO15"/>
    <mergeCell ref="BN16:BO16"/>
    <mergeCell ref="AU13:AV13"/>
    <mergeCell ref="BN12:BO12"/>
    <mergeCell ref="AU14:AV14"/>
    <mergeCell ref="AU15:AV15"/>
    <mergeCell ref="AU11:AV11"/>
    <mergeCell ref="AU5:AV5"/>
    <mergeCell ref="AU6:AV6"/>
    <mergeCell ref="AU7:AV7"/>
    <mergeCell ref="AU8:AV8"/>
    <mergeCell ref="AU9:AV9"/>
    <mergeCell ref="AU10:AV10"/>
    <mergeCell ref="AU34:AV34"/>
    <mergeCell ref="AU35:AV35"/>
    <mergeCell ref="AU36:AV36"/>
    <mergeCell ref="AU37:AV37"/>
    <mergeCell ref="AU39:AV39"/>
    <mergeCell ref="BQ31:BR31"/>
    <mergeCell ref="BQ32:BR32"/>
    <mergeCell ref="BQ33:BR33"/>
    <mergeCell ref="BQ34:BR34"/>
    <mergeCell ref="BQ35:BR35"/>
    <mergeCell ref="BQ36:BR36"/>
    <mergeCell ref="BQ37:BR37"/>
    <mergeCell ref="AU38:AV38"/>
    <mergeCell ref="BN38:BO38"/>
    <mergeCell ref="AE34:AF34"/>
    <mergeCell ref="AE27:AF27"/>
    <mergeCell ref="AE28:AF28"/>
    <mergeCell ref="AE29:AF29"/>
    <mergeCell ref="AE30:AF30"/>
    <mergeCell ref="AE32:AF32"/>
    <mergeCell ref="AE33:AF33"/>
    <mergeCell ref="AE31:AF31"/>
    <mergeCell ref="AE17:AF17"/>
    <mergeCell ref="AE18:AF18"/>
    <mergeCell ref="AE19:AF19"/>
    <mergeCell ref="AE20:AF20"/>
    <mergeCell ref="AO20:AP20"/>
    <mergeCell ref="AE14:AF14"/>
    <mergeCell ref="AE15:AF15"/>
    <mergeCell ref="AE16:AF16"/>
    <mergeCell ref="AK14:AL14"/>
    <mergeCell ref="AK15:AL15"/>
    <mergeCell ref="AK16:AL16"/>
    <mergeCell ref="AK17:AL17"/>
    <mergeCell ref="AK18:AL18"/>
    <mergeCell ref="AK19:AL19"/>
    <mergeCell ref="AO14:AP14"/>
    <mergeCell ref="AO15:AP15"/>
    <mergeCell ref="BN13:BO13"/>
    <mergeCell ref="AO13:AP13"/>
    <mergeCell ref="AO16:AP16"/>
    <mergeCell ref="AO17:AP17"/>
    <mergeCell ref="AO18:AP18"/>
    <mergeCell ref="AO19:AP19"/>
    <mergeCell ref="BV39:BW39"/>
    <mergeCell ref="BV33:BW33"/>
    <mergeCell ref="BV36:BW36"/>
    <mergeCell ref="BV37:BW37"/>
    <mergeCell ref="BV38:BW38"/>
    <mergeCell ref="BV35:BW35"/>
    <mergeCell ref="BN31:BO31"/>
    <mergeCell ref="BN32:BO32"/>
    <mergeCell ref="BN27:BO27"/>
    <mergeCell ref="BN28:BO28"/>
    <mergeCell ref="BN29:BO29"/>
    <mergeCell ref="BN30:BO30"/>
    <mergeCell ref="AK24:AL24"/>
    <mergeCell ref="AK26:AL26"/>
    <mergeCell ref="AE26:AF26"/>
    <mergeCell ref="AK25:AL25"/>
    <mergeCell ref="AE24:AF24"/>
    <mergeCell ref="AE25:AF25"/>
    <mergeCell ref="AE35:AF35"/>
    <mergeCell ref="AE36:AF36"/>
    <mergeCell ref="AK35:AL35"/>
    <mergeCell ref="AK36:AL36"/>
    <mergeCell ref="AK37:AL37"/>
    <mergeCell ref="BN35:BO35"/>
    <mergeCell ref="BN36:BO36"/>
    <mergeCell ref="BN37:BO37"/>
    <mergeCell ref="AO35:AP35"/>
    <mergeCell ref="AO36:AP36"/>
    <mergeCell ref="AO37:AP37"/>
    <mergeCell ref="AK31:AL31"/>
    <mergeCell ref="AK32:AL32"/>
    <mergeCell ref="AK33:AL33"/>
    <mergeCell ref="AK34:AL34"/>
    <mergeCell ref="O37:P37"/>
    <mergeCell ref="O35:P35"/>
    <mergeCell ref="O36:P36"/>
    <mergeCell ref="O33:P33"/>
    <mergeCell ref="O34:P34"/>
    <mergeCell ref="O32:P32"/>
    <mergeCell ref="O25:P25"/>
    <mergeCell ref="O30:P30"/>
    <mergeCell ref="O31:P31"/>
    <mergeCell ref="O28:P28"/>
    <mergeCell ref="O29:P29"/>
    <mergeCell ref="O26:P26"/>
    <mergeCell ref="O27:P27"/>
    <mergeCell ref="O12:P12"/>
    <mergeCell ref="O13:P13"/>
    <mergeCell ref="AK12:AL12"/>
    <mergeCell ref="AK13:AL13"/>
    <mergeCell ref="AE13:AF13"/>
    <mergeCell ref="AE12:AF12"/>
    <mergeCell ref="AK22:AL22"/>
    <mergeCell ref="AK23:AL23"/>
    <mergeCell ref="O19:P19"/>
    <mergeCell ref="O20:P20"/>
    <mergeCell ref="AE22:AF22"/>
    <mergeCell ref="AE23:AF23"/>
    <mergeCell ref="AE21:AF21"/>
    <mergeCell ref="O14:P14"/>
    <mergeCell ref="O15:P15"/>
    <mergeCell ref="O16:P16"/>
    <mergeCell ref="O17:P17"/>
    <mergeCell ref="AO27:AP27"/>
    <mergeCell ref="AO28:AP28"/>
    <mergeCell ref="AO29:AP29"/>
    <mergeCell ref="AK27:AL27"/>
    <mergeCell ref="O18:P18"/>
    <mergeCell ref="BN26:BO26"/>
    <mergeCell ref="BN18:BO18"/>
    <mergeCell ref="O21:P21"/>
    <mergeCell ref="O22:P22"/>
    <mergeCell ref="O24:P24"/>
    <mergeCell ref="O23:P23"/>
    <mergeCell ref="AO26:AP26"/>
    <mergeCell ref="AK20:AL20"/>
    <mergeCell ref="AK21:AL21"/>
    <mergeCell ref="AO12:AP12"/>
    <mergeCell ref="AE11:AF11"/>
    <mergeCell ref="AO11:AP11"/>
    <mergeCell ref="AE39:AF39"/>
    <mergeCell ref="AO32:AP32"/>
    <mergeCell ref="AO31:AP31"/>
    <mergeCell ref="AK30:AL30"/>
    <mergeCell ref="AO30:AP30"/>
    <mergeCell ref="AK28:AL28"/>
    <mergeCell ref="AK29:AL29"/>
    <mergeCell ref="BN39:BO39"/>
    <mergeCell ref="AO34:AP34"/>
    <mergeCell ref="AE37:AF37"/>
    <mergeCell ref="AQ2:AV2"/>
    <mergeCell ref="AW2:BO2"/>
    <mergeCell ref="AU3:AV4"/>
    <mergeCell ref="BN3:BO4"/>
    <mergeCell ref="BN11:BO11"/>
    <mergeCell ref="AK3:AL4"/>
    <mergeCell ref="BN5:BO5"/>
    <mergeCell ref="AK11:AL11"/>
    <mergeCell ref="AE10:AF10"/>
    <mergeCell ref="AE9:AF9"/>
    <mergeCell ref="AK9:AL9"/>
    <mergeCell ref="BN9:BO9"/>
    <mergeCell ref="BN10:BO10"/>
    <mergeCell ref="AO6:AP6"/>
    <mergeCell ref="AO7:AP7"/>
    <mergeCell ref="AO8:AP8"/>
    <mergeCell ref="AO10:AP10"/>
    <mergeCell ref="BN6:BO6"/>
    <mergeCell ref="AO9:AP9"/>
    <mergeCell ref="BN7:BO7"/>
    <mergeCell ref="BN8:BO8"/>
    <mergeCell ref="BV6:BW6"/>
    <mergeCell ref="BV7:BW7"/>
    <mergeCell ref="BV3:BW4"/>
    <mergeCell ref="BV21:BW21"/>
    <mergeCell ref="BV22:BW22"/>
    <mergeCell ref="BV16:BW16"/>
    <mergeCell ref="BV17:BW17"/>
    <mergeCell ref="BV18:BW18"/>
    <mergeCell ref="BV19:BW19"/>
    <mergeCell ref="O39:P39"/>
    <mergeCell ref="O3:P4"/>
    <mergeCell ref="O5:P5"/>
    <mergeCell ref="AO39:AP39"/>
    <mergeCell ref="AK39:AL39"/>
    <mergeCell ref="AO3:AP4"/>
    <mergeCell ref="AO5:AP5"/>
    <mergeCell ref="O38:P38"/>
    <mergeCell ref="O6:P6"/>
    <mergeCell ref="O7:P7"/>
    <mergeCell ref="F1:G2"/>
    <mergeCell ref="AE38:AF38"/>
    <mergeCell ref="AK38:AL38"/>
    <mergeCell ref="AO33:AP33"/>
    <mergeCell ref="AO38:AP38"/>
    <mergeCell ref="O8:P8"/>
    <mergeCell ref="AK10:AL10"/>
    <mergeCell ref="O10:P10"/>
    <mergeCell ref="O9:P9"/>
    <mergeCell ref="O11:P11"/>
    <mergeCell ref="BP1:BR1"/>
    <mergeCell ref="BS2:BW2"/>
    <mergeCell ref="BS1:BW1"/>
    <mergeCell ref="K2:P2"/>
    <mergeCell ref="K1:BO1"/>
    <mergeCell ref="AG2:AL2"/>
  </mergeCells>
  <conditionalFormatting sqref="AM48:AN48 BP41:BP46 AW5:BM39 AI44:AJ44 AM5:AN46 AQ48:AT48 BP48 K45:L46 M41:N46 K41:L43 S40:S43 S45:S46 Q5:AD39 AT40:AT46 AQ5:AT39 AQ46 BM40 AW48:BM48 Q40:R46 T40:V46 W45:Z46 W40:Z43 Q48:AD48 AC46:AD46 AG5:AJ39 AJ40 AA40:AB46 AC40:AD42 AC44:AD44 AG44 AG46:AJ46 AG41:AJ42 AR41:AS46 AQ41:AQ44 AW41:BD46 BE44 BE46 BE41:BE42 BF41:BM46 BP5:BP39 K48:N48 K5:N39">
    <cfRule type="cellIs" priority="1" dxfId="8" operator="equal" stopIfTrue="1">
      <formula>K$4</formula>
    </cfRule>
  </conditionalFormatting>
  <conditionalFormatting sqref="BX43:IV43 D43:E43 H43 A45:C45 J45">
    <cfRule type="cellIs" priority="10" dxfId="17" operator="equal" stopIfTrue="1">
      <formula>0</formula>
    </cfRule>
  </conditionalFormatting>
  <conditionalFormatting sqref="BN5:BO39 BV5:BW39 AO5:AP39 BQ5:BR39 AU5:AV39 G5:G39">
    <cfRule type="cellIs" priority="13" dxfId="14" operator="equal" stopIfTrue="1">
      <formula>0</formula>
    </cfRule>
  </conditionalFormatting>
  <conditionalFormatting sqref="O5:O39 AE5:AE39 AK5:AK39">
    <cfRule type="cellIs" priority="14" dxfId="13" operator="equal" stopIfTrue="1">
      <formula>0</formula>
    </cfRule>
  </conditionalFormatting>
  <conditionalFormatting sqref="BU45:BU46 BU40:BU43 BS48:BU48 BS41:BT46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AE47">
    <cfRule type="cellIs" priority="21" dxfId="7" operator="lessThan" stopIfTrue="1">
      <formula>$P$48</formula>
    </cfRule>
    <cfRule type="cellIs" priority="22" dxfId="6" operator="greaterThanOrEqual" stopIfTrue="1">
      <formula>$P$48</formula>
    </cfRule>
  </conditionalFormatting>
  <conditionalFormatting sqref="BS5:BU39">
    <cfRule type="cellIs" priority="9" dxfId="8" operator="equal" stopIfTrue="1">
      <formula>BS$4</formula>
    </cfRule>
  </conditionalFormatting>
  <dataValidations count="1">
    <dataValidation operator="lessThanOrEqual" allowBlank="1" showInputMessage="1" showErrorMessage="1" sqref="BN5:BN39 BQ5:BQ39 AO5:AO39 BV5:BV39 AU5:AU39 G5:G39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70"/>
  <headerFooter alignWithMargins="0">
    <oddFooter>&amp;C&amp;A&amp;RPage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5Q 2010 Lecture et production d'écrits</dc:title>
  <dc:subject>Evaluation externe</dc:subject>
  <dc:creator>Marcel BROOZE</dc:creator>
  <cp:keywords/>
  <dc:description/>
  <cp:lastModifiedBy>Marcel BROOZE</cp:lastModifiedBy>
  <cp:lastPrinted>2010-11-22T13:48:16Z</cp:lastPrinted>
  <dcterms:created xsi:type="dcterms:W3CDTF">1996-10-21T11:03:58Z</dcterms:created>
  <dcterms:modified xsi:type="dcterms:W3CDTF">2010-11-24T08:23:51Z</dcterms:modified>
  <cp:category/>
  <cp:version/>
  <cp:contentType/>
  <cp:contentStatus/>
</cp:coreProperties>
</file>