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92" windowWidth="9432" windowHeight="4968" tabRatio="684" activeTab="4"/>
  </bookViews>
  <sheets>
    <sheet name="Encodage réponses Es" sheetId="4" r:id="rId1"/>
    <sheet name="Compétences" sheetId="26" r:id="rId2"/>
    <sheet name="Tri" sheetId="28" r:id="rId3"/>
    <sheet name="Résultats et commentaires" sheetId="29" r:id="rId4"/>
    <sheet name="Instructions" sheetId="27" r:id="rId5"/>
  </sheets>
  <definedNames>
    <definedName name="_xlnm._FilterDatabase" localSheetId="2" hidden="1">Tri!$A$1:$D$40</definedName>
    <definedName name="_xlnm.Print_Titles" localSheetId="1">Compétences!$A:$D,Compétences!$1:$2</definedName>
    <definedName name="_xlnm.Print_Titles" localSheetId="0">'Encodage réponses Es'!$A:$F,'Encodage réponses Es'!$1:$1</definedName>
    <definedName name="_xlnm.Print_Titles" localSheetId="2">Tri!$1:$1</definedName>
    <definedName name="_xlnm.Print_Area" localSheetId="1">Compétences!$A$1:$BN$60</definedName>
    <definedName name="_xlnm.Print_Area" localSheetId="0">'Encodage réponses Es'!$A$1:$AW$48</definedName>
    <definedName name="_xlnm.Print_Area" localSheetId="3">'Résultats et commentaires'!$A$1:$N$152</definedName>
    <definedName name="_xlnm.Print_Area" localSheetId="2">Tri!$A$1:$E$40</definedName>
  </definedNames>
  <calcPr calcId="145621"/>
</workbook>
</file>

<file path=xl/calcChain.xml><?xml version="1.0" encoding="utf-8"?>
<calcChain xmlns="http://schemas.openxmlformats.org/spreadsheetml/2006/main">
  <c r="K42" i="4" l="1"/>
  <c r="BC48" i="26" l="1"/>
  <c r="BD48" i="26"/>
  <c r="BE48" i="26"/>
  <c r="BF48" i="26"/>
  <c r="BG48" i="26"/>
  <c r="BH48" i="26"/>
  <c r="BI48" i="26"/>
  <c r="BJ48" i="26"/>
  <c r="BB48" i="26"/>
  <c r="AW48" i="26"/>
  <c r="AX48" i="26"/>
  <c r="AY48" i="26"/>
  <c r="AV48" i="26"/>
  <c r="AQ48" i="26"/>
  <c r="U48" i="26"/>
  <c r="V48" i="26"/>
  <c r="W48" i="26"/>
  <c r="X48" i="26"/>
  <c r="Y48" i="26"/>
  <c r="Z48" i="26"/>
  <c r="AA48" i="26"/>
  <c r="AB48" i="26"/>
  <c r="AC48" i="26"/>
  <c r="AD48" i="26"/>
  <c r="AE48" i="26"/>
  <c r="AF48" i="26"/>
  <c r="AG48" i="26"/>
  <c r="AH48" i="26"/>
  <c r="AI48" i="26"/>
  <c r="AJ48" i="26"/>
  <c r="AK48" i="26"/>
  <c r="AL48" i="26"/>
  <c r="AM48" i="26"/>
  <c r="AN48" i="26"/>
  <c r="AO48" i="26"/>
  <c r="AP48" i="26"/>
  <c r="T48" i="26"/>
  <c r="E39" i="26"/>
  <c r="AW37" i="4"/>
  <c r="U39" i="26" s="1"/>
  <c r="E38" i="26"/>
  <c r="AW36" i="4"/>
  <c r="AY38" i="26" s="1"/>
  <c r="BJ38" i="26"/>
  <c r="AN38" i="26"/>
  <c r="AG38" i="26"/>
  <c r="AB38" i="26"/>
  <c r="Z38" i="26"/>
  <c r="V38" i="26"/>
  <c r="E37" i="26"/>
  <c r="AV37" i="26" s="1"/>
  <c r="AW35" i="4"/>
  <c r="E36" i="26"/>
  <c r="BH36" i="26" s="1"/>
  <c r="AW34" i="4"/>
  <c r="E35" i="26"/>
  <c r="BI35" i="26"/>
  <c r="AW33" i="4"/>
  <c r="AW35" i="26"/>
  <c r="BE35" i="26"/>
  <c r="P35" i="26"/>
  <c r="AK35" i="26"/>
  <c r="AC35" i="26"/>
  <c r="U35" i="26"/>
  <c r="E34" i="26"/>
  <c r="AY34" i="26" s="1"/>
  <c r="AW32" i="4"/>
  <c r="BJ34" i="26"/>
  <c r="BB34" i="26"/>
  <c r="AL34" i="26"/>
  <c r="AD34" i="26"/>
  <c r="V34" i="26"/>
  <c r="E33" i="26"/>
  <c r="AV33" i="26"/>
  <c r="AW31" i="4"/>
  <c r="AK33" i="26"/>
  <c r="E32" i="26"/>
  <c r="AW30" i="4"/>
  <c r="E31" i="26"/>
  <c r="BE31" i="26"/>
  <c r="AW29" i="4"/>
  <c r="U31" i="26"/>
  <c r="AQ31" i="26"/>
  <c r="AP31" i="26"/>
  <c r="AO31" i="26"/>
  <c r="AN31" i="26"/>
  <c r="AM31" i="26"/>
  <c r="AL31" i="26"/>
  <c r="AK31" i="26"/>
  <c r="AJ31" i="26"/>
  <c r="AI31" i="26"/>
  <c r="AH31" i="26"/>
  <c r="AG31" i="26"/>
  <c r="AF31" i="26"/>
  <c r="AE31" i="26"/>
  <c r="AD31" i="26"/>
  <c r="AC31" i="26"/>
  <c r="AB31" i="26"/>
  <c r="AA31" i="26"/>
  <c r="Z31" i="26"/>
  <c r="Y31" i="26"/>
  <c r="X31" i="26"/>
  <c r="W31" i="26"/>
  <c r="V31" i="26"/>
  <c r="T31" i="26"/>
  <c r="AR31" i="26"/>
  <c r="E30" i="26"/>
  <c r="AY30" i="26"/>
  <c r="AW28" i="4"/>
  <c r="AV30" i="26"/>
  <c r="BJ30" i="26"/>
  <c r="BD30" i="26"/>
  <c r="BB30" i="26"/>
  <c r="AN30" i="26"/>
  <c r="AL30" i="26"/>
  <c r="AF30" i="26"/>
  <c r="AD30" i="26"/>
  <c r="X30" i="26"/>
  <c r="V30" i="26"/>
  <c r="E29" i="26"/>
  <c r="AV29" i="26" s="1"/>
  <c r="AW27" i="4"/>
  <c r="U29" i="26"/>
  <c r="E28" i="26"/>
  <c r="BF28" i="26"/>
  <c r="AW26" i="4"/>
  <c r="BJ28" i="26"/>
  <c r="Q28" i="26"/>
  <c r="AJ28" i="26"/>
  <c r="AB28" i="26"/>
  <c r="Z28" i="26"/>
  <c r="T28" i="26"/>
  <c r="E27" i="26"/>
  <c r="AW25" i="4"/>
  <c r="AM27" i="26" s="1"/>
  <c r="E26" i="26"/>
  <c r="AW24" i="4"/>
  <c r="AN26" i="26" s="1"/>
  <c r="E25" i="26"/>
  <c r="AW23" i="4"/>
  <c r="AW25" i="26" s="1"/>
  <c r="E24" i="26"/>
  <c r="AW22" i="4"/>
  <c r="AX24" i="26" s="1"/>
  <c r="E23" i="26"/>
  <c r="AW21" i="4"/>
  <c r="AY23" i="26" s="1"/>
  <c r="E22" i="26"/>
  <c r="AW20" i="4"/>
  <c r="E21" i="26"/>
  <c r="AW19" i="4"/>
  <c r="E20" i="26"/>
  <c r="AW18" i="4"/>
  <c r="AX20" i="26" s="1"/>
  <c r="E19" i="26"/>
  <c r="AW17" i="4"/>
  <c r="AY19" i="26" s="1"/>
  <c r="E18" i="26"/>
  <c r="AW16" i="4"/>
  <c r="AH18" i="26" s="1"/>
  <c r="E17" i="26"/>
  <c r="AW15" i="4"/>
  <c r="AV17" i="26" s="1"/>
  <c r="E16" i="26"/>
  <c r="AW14" i="4"/>
  <c r="AE16" i="26" s="1"/>
  <c r="E15" i="26"/>
  <c r="AW13" i="4"/>
  <c r="X15" i="26" s="1"/>
  <c r="E14" i="26"/>
  <c r="AW12" i="4"/>
  <c r="BI14" i="26" s="1"/>
  <c r="E13" i="26"/>
  <c r="AW11" i="4"/>
  <c r="BB13" i="26" s="1"/>
  <c r="E12" i="26"/>
  <c r="AW10" i="4"/>
  <c r="BI12" i="26" s="1"/>
  <c r="E11" i="26"/>
  <c r="AW9" i="4"/>
  <c r="AJ11" i="26" s="1"/>
  <c r="E10" i="26"/>
  <c r="AW8" i="4"/>
  <c r="E9" i="26"/>
  <c r="AW7" i="4"/>
  <c r="AL9" i="26" s="1"/>
  <c r="E8" i="26"/>
  <c r="AW6" i="4"/>
  <c r="AW8" i="26" s="1"/>
  <c r="E7" i="26"/>
  <c r="AW5" i="4"/>
  <c r="AF7" i="26" s="1"/>
  <c r="E6" i="26"/>
  <c r="AW4" i="4"/>
  <c r="BC6" i="26" s="1"/>
  <c r="E5" i="26"/>
  <c r="AW3" i="4"/>
  <c r="AO5" i="26" s="1"/>
  <c r="D39" i="26"/>
  <c r="D38" i="26"/>
  <c r="D37" i="26"/>
  <c r="D36" i="26"/>
  <c r="D35" i="26"/>
  <c r="D34" i="26"/>
  <c r="D33" i="26"/>
  <c r="D32" i="26"/>
  <c r="D31" i="26"/>
  <c r="D30" i="26"/>
  <c r="D29" i="26"/>
  <c r="D28" i="26"/>
  <c r="D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D12" i="26"/>
  <c r="D11" i="26"/>
  <c r="D10" i="26"/>
  <c r="D9" i="26"/>
  <c r="D8" i="26"/>
  <c r="D7" i="26"/>
  <c r="D6" i="26"/>
  <c r="BC35" i="4"/>
  <c r="AV39" i="4"/>
  <c r="BJ41" i="26" s="1"/>
  <c r="AV40" i="4"/>
  <c r="AU39" i="4"/>
  <c r="AU40" i="4"/>
  <c r="AT39" i="4"/>
  <c r="AT40" i="4"/>
  <c r="AS39" i="4"/>
  <c r="AS40" i="4"/>
  <c r="AR39" i="4"/>
  <c r="AR40" i="4"/>
  <c r="AQ39" i="4"/>
  <c r="BE41" i="26" s="1"/>
  <c r="AQ40" i="4"/>
  <c r="AQ45" i="4"/>
  <c r="AP39" i="4"/>
  <c r="AP40" i="4"/>
  <c r="AO39" i="4"/>
  <c r="AO40" i="4"/>
  <c r="BC42" i="26" s="1"/>
  <c r="AN39" i="4"/>
  <c r="AN40" i="4"/>
  <c r="BB42" i="26" s="1"/>
  <c r="AM39" i="4"/>
  <c r="AM40" i="4"/>
  <c r="AQ42" i="26" s="1"/>
  <c r="AL39" i="4"/>
  <c r="AL40" i="4"/>
  <c r="AK39" i="4"/>
  <c r="AK40" i="4"/>
  <c r="AO42" i="26" s="1"/>
  <c r="AJ39" i="4"/>
  <c r="AJ40" i="4"/>
  <c r="AN42" i="26" s="1"/>
  <c r="AI39" i="4"/>
  <c r="AI40" i="4"/>
  <c r="AM42" i="26" s="1"/>
  <c r="AH39" i="4"/>
  <c r="AH40" i="4"/>
  <c r="AL42" i="26" s="1"/>
  <c r="AG39" i="4"/>
  <c r="AG40" i="4"/>
  <c r="AK42" i="26" s="1"/>
  <c r="AF39" i="4"/>
  <c r="AF40" i="4"/>
  <c r="AJ42" i="26" s="1"/>
  <c r="AE39" i="4"/>
  <c r="AE40" i="4"/>
  <c r="AI42" i="26" s="1"/>
  <c r="AD39" i="4"/>
  <c r="AD40" i="4"/>
  <c r="AH42" i="26" s="1"/>
  <c r="AC39" i="4"/>
  <c r="AG41" i="26" s="1"/>
  <c r="AC40" i="4"/>
  <c r="AG42" i="26" s="1"/>
  <c r="AB39" i="4"/>
  <c r="AB40" i="4"/>
  <c r="AA39" i="4"/>
  <c r="AA40" i="4"/>
  <c r="AE42" i="26" s="1"/>
  <c r="Z39" i="4"/>
  <c r="Z40" i="4"/>
  <c r="AD42" i="26" s="1"/>
  <c r="Y39" i="4"/>
  <c r="Y40" i="4"/>
  <c r="AC42" i="26" s="1"/>
  <c r="X39" i="4"/>
  <c r="X40" i="4"/>
  <c r="AB42" i="26" s="1"/>
  <c r="W39" i="4"/>
  <c r="W40" i="4"/>
  <c r="AA42" i="26" s="1"/>
  <c r="V39" i="4"/>
  <c r="V40" i="4"/>
  <c r="Z42" i="26" s="1"/>
  <c r="U39" i="4"/>
  <c r="Y41" i="26" s="1"/>
  <c r="U40" i="4"/>
  <c r="T39" i="4"/>
  <c r="X41" i="26" s="1"/>
  <c r="T40" i="4"/>
  <c r="X42" i="26" s="1"/>
  <c r="S39" i="4"/>
  <c r="S40" i="4"/>
  <c r="W42" i="26" s="1"/>
  <c r="R39" i="4"/>
  <c r="R40" i="4"/>
  <c r="V42" i="26" s="1"/>
  <c r="Q39" i="4"/>
  <c r="U41" i="26" s="1"/>
  <c r="Q40" i="4"/>
  <c r="U42" i="26" s="1"/>
  <c r="P39" i="4"/>
  <c r="P40" i="4"/>
  <c r="T42" i="26" s="1"/>
  <c r="O39" i="4"/>
  <c r="O40" i="4"/>
  <c r="N39" i="4"/>
  <c r="AX41" i="26" s="1"/>
  <c r="N40" i="4"/>
  <c r="AX42" i="26" s="1"/>
  <c r="M39" i="4"/>
  <c r="M40" i="4"/>
  <c r="L39" i="4"/>
  <c r="L40" i="4"/>
  <c r="AV42" i="26" s="1"/>
  <c r="K39" i="4"/>
  <c r="K40" i="4"/>
  <c r="Q42" i="26" s="1"/>
  <c r="J39" i="4"/>
  <c r="J40" i="4"/>
  <c r="P42" i="26" s="1"/>
  <c r="M41" i="4"/>
  <c r="Q43" i="4"/>
  <c r="U45" i="26" s="1"/>
  <c r="R43" i="4"/>
  <c r="V45" i="26" s="1"/>
  <c r="P43" i="4"/>
  <c r="T45" i="26" s="1"/>
  <c r="O43" i="4"/>
  <c r="N43" i="4"/>
  <c r="M43" i="4"/>
  <c r="L43" i="4"/>
  <c r="O42" i="4"/>
  <c r="P42" i="4"/>
  <c r="T44" i="26" s="1"/>
  <c r="N42" i="4"/>
  <c r="AX44" i="26" s="1"/>
  <c r="M42" i="4"/>
  <c r="L42" i="4"/>
  <c r="O41" i="4"/>
  <c r="P41" i="4"/>
  <c r="AW42" i="26"/>
  <c r="AV41" i="26"/>
  <c r="AV43" i="4"/>
  <c r="BJ45" i="26" s="1"/>
  <c r="AU43" i="4"/>
  <c r="BI45" i="26" s="1"/>
  <c r="AT43" i="4"/>
  <c r="BH45" i="26" s="1"/>
  <c r="AS43" i="4"/>
  <c r="BG45" i="26" s="1"/>
  <c r="AR43" i="4"/>
  <c r="BF45" i="26" s="1"/>
  <c r="AQ43" i="4"/>
  <c r="BE45" i="26" s="1"/>
  <c r="AP43" i="4"/>
  <c r="BD45" i="26" s="1"/>
  <c r="AO43" i="4"/>
  <c r="BC45" i="26" s="1"/>
  <c r="AN43" i="4"/>
  <c r="BB45" i="26" s="1"/>
  <c r="AV42" i="4"/>
  <c r="BJ44" i="26" s="1"/>
  <c r="AU42" i="4"/>
  <c r="BI44" i="26" s="1"/>
  <c r="AT42" i="4"/>
  <c r="BH44" i="26" s="1"/>
  <c r="AS42" i="4"/>
  <c r="BG44" i="26" s="1"/>
  <c r="AR42" i="4"/>
  <c r="BF44" i="26" s="1"/>
  <c r="AQ42" i="4"/>
  <c r="BE44" i="26" s="1"/>
  <c r="AP42" i="4"/>
  <c r="BD44" i="26" s="1"/>
  <c r="AO42" i="4"/>
  <c r="BC44" i="26" s="1"/>
  <c r="AN42" i="4"/>
  <c r="BB44" i="26" s="1"/>
  <c r="AV41" i="4"/>
  <c r="AU41" i="4"/>
  <c r="AT41" i="4"/>
  <c r="AS41" i="4"/>
  <c r="BG43" i="26" s="1"/>
  <c r="AR41" i="4"/>
  <c r="AQ41" i="4"/>
  <c r="BI42" i="26"/>
  <c r="BH42" i="26"/>
  <c r="BG42" i="26"/>
  <c r="BE42" i="26"/>
  <c r="BD42" i="26"/>
  <c r="AM43" i="4"/>
  <c r="AQ45" i="26" s="1"/>
  <c r="AL43" i="4"/>
  <c r="AP45" i="26" s="1"/>
  <c r="AK43" i="4"/>
  <c r="AO45" i="26" s="1"/>
  <c r="AJ43" i="4"/>
  <c r="AN45" i="26" s="1"/>
  <c r="AI43" i="4"/>
  <c r="AM45" i="26" s="1"/>
  <c r="AH43" i="4"/>
  <c r="AL45" i="26" s="1"/>
  <c r="AG43" i="4"/>
  <c r="AK45" i="26" s="1"/>
  <c r="AF43" i="4"/>
  <c r="AJ45" i="26" s="1"/>
  <c r="AE43" i="4"/>
  <c r="AI45" i="26" s="1"/>
  <c r="AD43" i="4"/>
  <c r="AH45" i="26" s="1"/>
  <c r="AC43" i="4"/>
  <c r="AG45" i="26" s="1"/>
  <c r="AB43" i="4"/>
  <c r="AF45" i="26" s="1"/>
  <c r="AA43" i="4"/>
  <c r="AE45" i="26" s="1"/>
  <c r="Z43" i="4"/>
  <c r="AD45" i="26" s="1"/>
  <c r="Y43" i="4"/>
  <c r="AC45" i="26" s="1"/>
  <c r="X43" i="4"/>
  <c r="AB45" i="26" s="1"/>
  <c r="W43" i="4"/>
  <c r="AA45" i="26" s="1"/>
  <c r="V43" i="4"/>
  <c r="Z45" i="26" s="1"/>
  <c r="U43" i="4"/>
  <c r="Y45" i="26" s="1"/>
  <c r="T43" i="4"/>
  <c r="X45" i="26" s="1"/>
  <c r="S43" i="4"/>
  <c r="W45" i="26" s="1"/>
  <c r="AM42" i="4"/>
  <c r="AQ44" i="26" s="1"/>
  <c r="AL42" i="4"/>
  <c r="AP44" i="26" s="1"/>
  <c r="AK42" i="4"/>
  <c r="AO44" i="26" s="1"/>
  <c r="AJ42" i="4"/>
  <c r="AN44" i="26" s="1"/>
  <c r="AI42" i="4"/>
  <c r="AM44" i="26" s="1"/>
  <c r="AH42" i="4"/>
  <c r="AL44" i="26" s="1"/>
  <c r="AG42" i="4"/>
  <c r="AK44" i="26" s="1"/>
  <c r="AF42" i="4"/>
  <c r="AJ44" i="26" s="1"/>
  <c r="AE42" i="4"/>
  <c r="AI44" i="26" s="1"/>
  <c r="AD42" i="4"/>
  <c r="AH44" i="26" s="1"/>
  <c r="AC42" i="4"/>
  <c r="AG44" i="26" s="1"/>
  <c r="AB42" i="4"/>
  <c r="AF44" i="26" s="1"/>
  <c r="AA42" i="4"/>
  <c r="AE44" i="26" s="1"/>
  <c r="Z42" i="4"/>
  <c r="AD44" i="26" s="1"/>
  <c r="Y42" i="4"/>
  <c r="AC44" i="26" s="1"/>
  <c r="X42" i="4"/>
  <c r="AB44" i="26" s="1"/>
  <c r="W42" i="4"/>
  <c r="AA44" i="26" s="1"/>
  <c r="V42" i="4"/>
  <c r="Z44" i="26" s="1"/>
  <c r="U42" i="4"/>
  <c r="Y44" i="26" s="1"/>
  <c r="T42" i="4"/>
  <c r="X44" i="26" s="1"/>
  <c r="S42" i="4"/>
  <c r="W44" i="26" s="1"/>
  <c r="R42" i="4"/>
  <c r="V44" i="26" s="1"/>
  <c r="Q42" i="4"/>
  <c r="U44" i="26" s="1"/>
  <c r="AL41" i="4"/>
  <c r="AJ41" i="4"/>
  <c r="AB41" i="4"/>
  <c r="AA41" i="4"/>
  <c r="Z41" i="4"/>
  <c r="Y41" i="4"/>
  <c r="X41" i="4"/>
  <c r="W41" i="4"/>
  <c r="T43" i="26"/>
  <c r="AP42" i="26"/>
  <c r="AF42" i="26"/>
  <c r="Y42" i="26"/>
  <c r="K43" i="4"/>
  <c r="Q45" i="26" s="1"/>
  <c r="J43" i="4"/>
  <c r="P45" i="26" s="1"/>
  <c r="Q44" i="26"/>
  <c r="J42" i="4"/>
  <c r="P44" i="26" s="1"/>
  <c r="K41" i="4"/>
  <c r="J41" i="4"/>
  <c r="BI41" i="26"/>
  <c r="BH41" i="26"/>
  <c r="BD41" i="26"/>
  <c r="BC41" i="26"/>
  <c r="BB41" i="26"/>
  <c r="AP41" i="26"/>
  <c r="AO41" i="26"/>
  <c r="AN41" i="26"/>
  <c r="AL41" i="26"/>
  <c r="AK41" i="26"/>
  <c r="AJ41" i="26"/>
  <c r="AH41" i="26"/>
  <c r="AF41" i="26"/>
  <c r="AA41" i="26"/>
  <c r="W41" i="26"/>
  <c r="T41" i="26"/>
  <c r="Q48" i="26"/>
  <c r="Q41" i="26"/>
  <c r="BE3" i="4"/>
  <c r="BE39" i="4" s="1"/>
  <c r="BE4" i="4"/>
  <c r="BE5" i="4"/>
  <c r="BE6" i="4"/>
  <c r="BE7" i="4"/>
  <c r="BE8" i="4"/>
  <c r="BE9" i="4"/>
  <c r="BE10" i="4"/>
  <c r="BE11" i="4"/>
  <c r="BE12" i="4"/>
  <c r="BE13" i="4"/>
  <c r="BE14" i="4"/>
  <c r="BE15" i="4"/>
  <c r="BE16" i="4"/>
  <c r="BE17" i="4"/>
  <c r="BE18" i="4"/>
  <c r="BE19" i="4"/>
  <c r="BE20" i="4"/>
  <c r="BE21" i="4"/>
  <c r="BE22" i="4"/>
  <c r="BE23" i="4"/>
  <c r="BE24" i="4"/>
  <c r="BE25" i="4"/>
  <c r="BE26" i="4"/>
  <c r="BE27" i="4"/>
  <c r="BE28" i="4"/>
  <c r="BE29" i="4"/>
  <c r="BE30" i="4"/>
  <c r="BE31" i="4"/>
  <c r="BE32" i="4"/>
  <c r="BE33" i="4"/>
  <c r="BE34" i="4"/>
  <c r="BE36" i="4"/>
  <c r="BE37" i="4"/>
  <c r="BC3" i="4"/>
  <c r="BC4" i="4"/>
  <c r="BC5" i="4"/>
  <c r="BC6" i="4"/>
  <c r="BC7" i="4"/>
  <c r="BC8" i="4"/>
  <c r="BC9" i="4"/>
  <c r="BC10" i="4"/>
  <c r="BC11" i="4"/>
  <c r="BC12" i="4"/>
  <c r="BC13" i="4"/>
  <c r="BC14" i="4"/>
  <c r="BC15" i="4"/>
  <c r="BC16" i="4"/>
  <c r="BC17" i="4"/>
  <c r="BC18" i="4"/>
  <c r="BC19" i="4"/>
  <c r="BC20" i="4"/>
  <c r="BC21" i="4"/>
  <c r="BC22" i="4"/>
  <c r="BC23" i="4"/>
  <c r="BC24" i="4"/>
  <c r="BC25" i="4"/>
  <c r="BC26" i="4"/>
  <c r="BC27" i="4"/>
  <c r="BC28" i="4"/>
  <c r="BC29" i="4"/>
  <c r="BC30" i="4"/>
  <c r="BC31" i="4"/>
  <c r="BC32" i="4"/>
  <c r="BC33" i="4"/>
  <c r="BC34" i="4"/>
  <c r="BC36" i="4"/>
  <c r="BC37" i="4"/>
  <c r="BD37" i="4"/>
  <c r="BD5" i="4"/>
  <c r="BD6" i="4"/>
  <c r="BD7" i="4"/>
  <c r="BD8" i="4"/>
  <c r="BD9" i="4"/>
  <c r="BD10" i="4"/>
  <c r="BD11" i="4"/>
  <c r="BD12" i="4"/>
  <c r="BD13" i="4"/>
  <c r="BD14" i="4"/>
  <c r="BD15" i="4"/>
  <c r="BD16" i="4"/>
  <c r="BD17" i="4"/>
  <c r="BD18" i="4"/>
  <c r="BD19" i="4"/>
  <c r="BD20" i="4"/>
  <c r="BD21" i="4"/>
  <c r="BD22" i="4"/>
  <c r="BD23" i="4"/>
  <c r="BD24" i="4"/>
  <c r="BD25" i="4"/>
  <c r="BD26" i="4"/>
  <c r="BD27" i="4"/>
  <c r="BD28" i="4"/>
  <c r="BD29" i="4"/>
  <c r="BD30" i="4"/>
  <c r="BD31" i="4"/>
  <c r="BD32" i="4"/>
  <c r="BD33" i="4"/>
  <c r="BD34" i="4"/>
  <c r="BD36" i="4"/>
  <c r="BD4" i="4"/>
  <c r="BD3" i="4"/>
  <c r="BD39" i="4" s="1"/>
  <c r="BG5" i="4"/>
  <c r="BG3" i="4"/>
  <c r="BG39" i="4" s="1"/>
  <c r="BG4" i="4"/>
  <c r="BG6" i="4"/>
  <c r="BG7" i="4"/>
  <c r="BG8" i="4"/>
  <c r="BG9" i="4"/>
  <c r="BG10" i="4"/>
  <c r="BG11" i="4"/>
  <c r="BG12" i="4"/>
  <c r="BG13" i="4"/>
  <c r="BG14" i="4"/>
  <c r="BG15" i="4"/>
  <c r="BG16" i="4"/>
  <c r="BG17" i="4"/>
  <c r="BG18" i="4"/>
  <c r="BG19" i="4"/>
  <c r="BG20" i="4"/>
  <c r="BG21" i="4"/>
  <c r="BG22" i="4"/>
  <c r="BG23" i="4"/>
  <c r="BG24" i="4"/>
  <c r="BG25" i="4"/>
  <c r="BG26" i="4"/>
  <c r="BG27" i="4"/>
  <c r="BG28" i="4"/>
  <c r="BG29" i="4"/>
  <c r="BG30" i="4"/>
  <c r="BG31" i="4"/>
  <c r="BG32" i="4"/>
  <c r="BG33" i="4"/>
  <c r="BG34" i="4"/>
  <c r="BG36" i="4"/>
  <c r="BG37" i="4"/>
  <c r="BF5" i="4"/>
  <c r="BF3" i="4"/>
  <c r="BF4" i="4"/>
  <c r="BF6" i="4"/>
  <c r="BF39" i="4" s="1"/>
  <c r="BF7" i="4"/>
  <c r="BF8" i="4"/>
  <c r="BF9" i="4"/>
  <c r="BF10" i="4"/>
  <c r="BF11" i="4"/>
  <c r="BF12" i="4"/>
  <c r="BF13" i="4"/>
  <c r="BF14" i="4"/>
  <c r="BF15" i="4"/>
  <c r="BF16" i="4"/>
  <c r="BF17" i="4"/>
  <c r="BF18" i="4"/>
  <c r="BF19" i="4"/>
  <c r="BF20" i="4"/>
  <c r="BF21" i="4"/>
  <c r="BF22" i="4"/>
  <c r="BF23" i="4"/>
  <c r="BF24" i="4"/>
  <c r="BF25" i="4"/>
  <c r="BF26" i="4"/>
  <c r="BF27" i="4"/>
  <c r="BF28" i="4"/>
  <c r="BF29" i="4"/>
  <c r="BF30" i="4"/>
  <c r="BF31" i="4"/>
  <c r="BF32" i="4"/>
  <c r="BF33" i="4"/>
  <c r="BF34" i="4"/>
  <c r="BF36" i="4"/>
  <c r="BF37" i="4"/>
  <c r="BB3" i="4"/>
  <c r="BB4" i="4"/>
  <c r="BB17" i="4"/>
  <c r="BB16" i="4"/>
  <c r="BB5" i="4"/>
  <c r="BB6" i="4"/>
  <c r="BB7" i="4"/>
  <c r="BB8" i="4"/>
  <c r="BB9" i="4"/>
  <c r="BB10" i="4"/>
  <c r="BB11" i="4"/>
  <c r="BB12" i="4"/>
  <c r="BB13" i="4"/>
  <c r="BB14" i="4"/>
  <c r="BB15" i="4"/>
  <c r="BB18" i="4"/>
  <c r="BB19" i="4"/>
  <c r="BB20" i="4"/>
  <c r="BB21" i="4"/>
  <c r="BB22" i="4"/>
  <c r="BB23" i="4"/>
  <c r="BB24" i="4"/>
  <c r="BB25" i="4"/>
  <c r="BB26" i="4"/>
  <c r="BB27" i="4"/>
  <c r="BB28" i="4"/>
  <c r="BB29" i="4"/>
  <c r="BB30" i="4"/>
  <c r="BB31" i="4"/>
  <c r="BB32" i="4"/>
  <c r="BB33" i="4"/>
  <c r="BB34" i="4"/>
  <c r="BB36" i="4"/>
  <c r="BB37" i="4"/>
  <c r="P48" i="26"/>
  <c r="P41" i="26"/>
  <c r="B6" i="26"/>
  <c r="B5" i="26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6" i="4"/>
  <c r="D37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6" i="4"/>
  <c r="C37" i="4"/>
  <c r="D3" i="4"/>
  <c r="C3" i="4"/>
  <c r="D5" i="26"/>
  <c r="B1" i="26"/>
  <c r="B3" i="26"/>
  <c r="AA8" i="26"/>
  <c r="AI8" i="26"/>
  <c r="AQ8" i="26"/>
  <c r="BG8" i="26"/>
  <c r="AA37" i="26"/>
  <c r="AK37" i="26"/>
  <c r="BE37" i="26"/>
  <c r="Y8" i="26"/>
  <c r="AG8" i="26"/>
  <c r="AO8" i="26"/>
  <c r="BE8" i="26"/>
  <c r="AY8" i="26"/>
  <c r="AD9" i="26"/>
  <c r="P14" i="26"/>
  <c r="AB17" i="26"/>
  <c r="AL17" i="26"/>
  <c r="BF17" i="26"/>
  <c r="AY17" i="26"/>
  <c r="AA18" i="26"/>
  <c r="AP18" i="26"/>
  <c r="BJ18" i="26"/>
  <c r="X20" i="26"/>
  <c r="AA23" i="26"/>
  <c r="AI23" i="26"/>
  <c r="AQ23" i="26"/>
  <c r="BG23" i="26"/>
  <c r="P29" i="26"/>
  <c r="T30" i="26"/>
  <c r="AB30" i="26"/>
  <c r="AJ30" i="26"/>
  <c r="Q30" i="26"/>
  <c r="BH30" i="26"/>
  <c r="AW30" i="26"/>
  <c r="AX30" i="26"/>
  <c r="AZ30" i="26"/>
  <c r="AC33" i="26"/>
  <c r="AF36" i="26"/>
  <c r="Y37" i="26"/>
  <c r="AI37" i="26"/>
  <c r="P37" i="26"/>
  <c r="AY37" i="26"/>
  <c r="W8" i="26"/>
  <c r="AE8" i="26"/>
  <c r="AM8" i="26"/>
  <c r="BC8" i="26"/>
  <c r="V9" i="26"/>
  <c r="BJ9" i="26"/>
  <c r="BG10" i="26"/>
  <c r="X11" i="26"/>
  <c r="BJ11" i="26"/>
  <c r="AA12" i="26"/>
  <c r="AK12" i="26"/>
  <c r="BC12" i="26"/>
  <c r="BD15" i="26"/>
  <c r="AC16" i="26"/>
  <c r="P16" i="26"/>
  <c r="Z17" i="26"/>
  <c r="AJ17" i="26"/>
  <c r="BB17" i="26"/>
  <c r="AX17" i="26"/>
  <c r="Y18" i="26"/>
  <c r="AK18" i="26"/>
  <c r="AV18" i="26"/>
  <c r="BH20" i="26"/>
  <c r="Y23" i="26"/>
  <c r="AG23" i="26"/>
  <c r="AO23" i="26"/>
  <c r="BE23" i="26"/>
  <c r="AD24" i="26"/>
  <c r="BG25" i="26"/>
  <c r="X26" i="26"/>
  <c r="BJ26" i="26"/>
  <c r="AC27" i="26"/>
  <c r="P27" i="26"/>
  <c r="Z30" i="26"/>
  <c r="AH30" i="26"/>
  <c r="AP30" i="26"/>
  <c r="BF30" i="26"/>
  <c r="U33" i="26"/>
  <c r="BI33" i="26"/>
  <c r="U37" i="26"/>
  <c r="AG37" i="26"/>
  <c r="AQ37" i="26"/>
  <c r="BI37" i="26"/>
  <c r="U38" i="26"/>
  <c r="AF38" i="26"/>
  <c r="BB38" i="26"/>
  <c r="T9" i="26"/>
  <c r="AB9" i="26"/>
  <c r="AJ9" i="26"/>
  <c r="Q9" i="26"/>
  <c r="BH9" i="26"/>
  <c r="AE10" i="26"/>
  <c r="BC10" i="26"/>
  <c r="AB13" i="26"/>
  <c r="AB24" i="26"/>
  <c r="Q24" i="26"/>
  <c r="BC25" i="26"/>
  <c r="AH28" i="26"/>
  <c r="AP28" i="26"/>
  <c r="BH28" i="26"/>
  <c r="AI29" i="26"/>
  <c r="AA33" i="26"/>
  <c r="AI33" i="26"/>
  <c r="AQ33" i="26"/>
  <c r="BG33" i="26"/>
  <c r="BD36" i="26"/>
  <c r="BE5" i="26"/>
  <c r="AD5" i="26"/>
  <c r="P5" i="26"/>
  <c r="X9" i="26"/>
  <c r="AF9" i="26"/>
  <c r="AN9" i="26"/>
  <c r="BD9" i="26"/>
  <c r="AV9" i="26"/>
  <c r="W10" i="26"/>
  <c r="AM10" i="26"/>
  <c r="AY10" i="26"/>
  <c r="X13" i="26"/>
  <c r="AF13" i="26"/>
  <c r="AN13" i="26"/>
  <c r="BD13" i="26"/>
  <c r="AV13" i="26"/>
  <c r="U14" i="26"/>
  <c r="BE14" i="26"/>
  <c r="Y16" i="26"/>
  <c r="AG16" i="26"/>
  <c r="AO16" i="26"/>
  <c r="BE16" i="26"/>
  <c r="AY16" i="26"/>
  <c r="Z20" i="26"/>
  <c r="AH20" i="26"/>
  <c r="Q20" i="26"/>
  <c r="BJ20" i="26"/>
  <c r="AQ21" i="26"/>
  <c r="X24" i="26"/>
  <c r="AF24" i="26"/>
  <c r="AN24" i="26"/>
  <c r="BD24" i="26"/>
  <c r="AV24" i="26"/>
  <c r="W25" i="26"/>
  <c r="AM25" i="26"/>
  <c r="AY25" i="26"/>
  <c r="Y27" i="26"/>
  <c r="AG27" i="26"/>
  <c r="AO27" i="26"/>
  <c r="BE27" i="26"/>
  <c r="AY27" i="26"/>
  <c r="V28" i="26"/>
  <c r="AD28" i="26"/>
  <c r="AL28" i="26"/>
  <c r="BB28" i="26"/>
  <c r="AX28" i="26"/>
  <c r="W29" i="26"/>
  <c r="AE29" i="26"/>
  <c r="AM29" i="26"/>
  <c r="BC29" i="26"/>
  <c r="AW29" i="26"/>
  <c r="W33" i="26"/>
  <c r="AE33" i="26"/>
  <c r="AM33" i="26"/>
  <c r="BC33" i="26"/>
  <c r="AW33" i="26"/>
  <c r="AN36" i="26"/>
  <c r="X38" i="26"/>
  <c r="AC38" i="26"/>
  <c r="AH38" i="26"/>
  <c r="AP38" i="26"/>
  <c r="BF38" i="26"/>
  <c r="AX38" i="26"/>
  <c r="T13" i="26"/>
  <c r="AJ13" i="26"/>
  <c r="Q13" i="26"/>
  <c r="BH13" i="26"/>
  <c r="AY13" i="26"/>
  <c r="AK14" i="26"/>
  <c r="V20" i="26"/>
  <c r="AD20" i="26"/>
  <c r="AN20" i="26"/>
  <c r="BF20" i="26"/>
  <c r="AV20" i="26"/>
  <c r="T24" i="26"/>
  <c r="AJ24" i="26"/>
  <c r="BH24" i="26"/>
  <c r="AA29" i="26"/>
  <c r="AQ29" i="26"/>
  <c r="BG29" i="26"/>
  <c r="X36" i="26"/>
  <c r="W5" i="26"/>
  <c r="AM5" i="26"/>
  <c r="Z9" i="26"/>
  <c r="AH9" i="26"/>
  <c r="AP9" i="26"/>
  <c r="BF9" i="26"/>
  <c r="AX9" i="26"/>
  <c r="AA10" i="26"/>
  <c r="AQ10" i="26"/>
  <c r="Z13" i="26"/>
  <c r="AH13" i="26"/>
  <c r="AP13" i="26"/>
  <c r="BF13" i="26"/>
  <c r="AC14" i="26"/>
  <c r="AW14" i="26"/>
  <c r="AA16" i="26"/>
  <c r="AI16" i="26"/>
  <c r="AQ16" i="26"/>
  <c r="BG16" i="26"/>
  <c r="X17" i="26"/>
  <c r="AF17" i="26"/>
  <c r="AN17" i="26"/>
  <c r="BD17" i="26"/>
  <c r="U18" i="26"/>
  <c r="AC18" i="26"/>
  <c r="AN18" i="26"/>
  <c r="AQ19" i="26"/>
  <c r="BI19" i="26"/>
  <c r="T20" i="26"/>
  <c r="AB20" i="26"/>
  <c r="AL20" i="26"/>
  <c r="BB20" i="26"/>
  <c r="Z24" i="26"/>
  <c r="AH24" i="26"/>
  <c r="AP24" i="26"/>
  <c r="BF24" i="26"/>
  <c r="AA25" i="26"/>
  <c r="AQ25" i="26"/>
  <c r="AA27" i="26"/>
  <c r="AI27" i="26"/>
  <c r="AQ27" i="26"/>
  <c r="X28" i="26"/>
  <c r="AF28" i="26"/>
  <c r="AN28" i="26"/>
  <c r="AV28" i="26"/>
  <c r="Y29" i="26"/>
  <c r="AG29" i="26"/>
  <c r="AO29" i="26"/>
  <c r="BE29" i="26"/>
  <c r="AY29" i="26"/>
  <c r="Y33" i="26"/>
  <c r="AG33" i="26"/>
  <c r="AO33" i="26"/>
  <c r="BE33" i="26"/>
  <c r="AY33" i="26"/>
  <c r="W37" i="26"/>
  <c r="AE37" i="26"/>
  <c r="AM37" i="26"/>
  <c r="BC37" i="26"/>
  <c r="AW37" i="26"/>
  <c r="T38" i="26"/>
  <c r="Y38" i="26"/>
  <c r="AD38" i="26"/>
  <c r="AJ38" i="26"/>
  <c r="Q38" i="26"/>
  <c r="BH38" i="26"/>
  <c r="AW38" i="26"/>
  <c r="AW7" i="26"/>
  <c r="BI7" i="26"/>
  <c r="BE7" i="26"/>
  <c r="P7" i="26"/>
  <c r="AO7" i="26"/>
  <c r="AK7" i="26"/>
  <c r="AG7" i="26"/>
  <c r="AC7" i="26"/>
  <c r="Y7" i="26"/>
  <c r="U7" i="26"/>
  <c r="AQ7" i="26"/>
  <c r="AM7" i="26"/>
  <c r="AI7" i="26"/>
  <c r="AE7" i="26"/>
  <c r="AA7" i="26"/>
  <c r="W7" i="26"/>
  <c r="AV8" i="26"/>
  <c r="BH8" i="26"/>
  <c r="BD8" i="26"/>
  <c r="AN8" i="26"/>
  <c r="AJ8" i="26"/>
  <c r="AF8" i="26"/>
  <c r="AB8" i="26"/>
  <c r="X8" i="26"/>
  <c r="T8" i="26"/>
  <c r="AX8" i="26"/>
  <c r="BJ8" i="26"/>
  <c r="BF8" i="26"/>
  <c r="BB8" i="26"/>
  <c r="Q8" i="26"/>
  <c r="AP8" i="26"/>
  <c r="AL8" i="26"/>
  <c r="AH8" i="26"/>
  <c r="AD8" i="26"/>
  <c r="Z8" i="26"/>
  <c r="V8" i="26"/>
  <c r="BG9" i="26"/>
  <c r="BC9" i="26"/>
  <c r="AQ9" i="26"/>
  <c r="AM9" i="26"/>
  <c r="AI9" i="26"/>
  <c r="AE9" i="26"/>
  <c r="AA9" i="26"/>
  <c r="W9" i="26"/>
  <c r="AW9" i="26"/>
  <c r="BI9" i="26"/>
  <c r="BE9" i="26"/>
  <c r="P9" i="26"/>
  <c r="AO9" i="26"/>
  <c r="AK9" i="26"/>
  <c r="AG9" i="26"/>
  <c r="AC9" i="26"/>
  <c r="Y9" i="26"/>
  <c r="U9" i="26"/>
  <c r="AW32" i="26"/>
  <c r="BI32" i="26"/>
  <c r="BE32" i="26"/>
  <c r="P32" i="26"/>
  <c r="AO32" i="26"/>
  <c r="AK32" i="26"/>
  <c r="AG32" i="26"/>
  <c r="AC32" i="26"/>
  <c r="Y32" i="26"/>
  <c r="U32" i="26"/>
  <c r="AX32" i="26"/>
  <c r="BJ32" i="26"/>
  <c r="BF32" i="26"/>
  <c r="BB32" i="26"/>
  <c r="Q32" i="26"/>
  <c r="R32" i="26" s="1"/>
  <c r="AP32" i="26"/>
  <c r="AL32" i="26"/>
  <c r="AH32" i="26"/>
  <c r="AD32" i="26"/>
  <c r="Z32" i="26"/>
  <c r="V32" i="26"/>
  <c r="AY32" i="26"/>
  <c r="BG32" i="26"/>
  <c r="BC32" i="26"/>
  <c r="AQ32" i="26"/>
  <c r="AM32" i="26"/>
  <c r="AI32" i="26"/>
  <c r="AE32" i="26"/>
  <c r="AA32" i="26"/>
  <c r="W32" i="26"/>
  <c r="BD32" i="26"/>
  <c r="AJ32" i="26"/>
  <c r="T32" i="26"/>
  <c r="BH32" i="26"/>
  <c r="AN32" i="26"/>
  <c r="X32" i="26"/>
  <c r="AV32" i="26"/>
  <c r="AZ32" i="26" s="1"/>
  <c r="AB32" i="26"/>
  <c r="V7" i="26"/>
  <c r="AD7" i="26"/>
  <c r="AL7" i="26"/>
  <c r="Q7" i="26"/>
  <c r="BF7" i="26"/>
  <c r="AX7" i="26"/>
  <c r="U10" i="26"/>
  <c r="AC10" i="26"/>
  <c r="AK10" i="26"/>
  <c r="P10" i="26"/>
  <c r="BE10" i="26"/>
  <c r="Z11" i="26"/>
  <c r="AH11" i="26"/>
  <c r="AP11" i="26"/>
  <c r="BB11" i="26"/>
  <c r="AY11" i="26"/>
  <c r="W12" i="26"/>
  <c r="AE12" i="26"/>
  <c r="AM12" i="26"/>
  <c r="BG12" i="26"/>
  <c r="Y14" i="26"/>
  <c r="AO14" i="26"/>
  <c r="T15" i="26"/>
  <c r="AJ15" i="26"/>
  <c r="AY15" i="26"/>
  <c r="AI21" i="26"/>
  <c r="AX39" i="26"/>
  <c r="BJ39" i="26"/>
  <c r="BF39" i="26"/>
  <c r="BB39" i="26"/>
  <c r="Q39" i="26"/>
  <c r="AP39" i="26"/>
  <c r="AL39" i="26"/>
  <c r="AH39" i="26"/>
  <c r="AD39" i="26"/>
  <c r="Z39" i="26"/>
  <c r="V39" i="26"/>
  <c r="AY39" i="26"/>
  <c r="BG39" i="26"/>
  <c r="BC39" i="26"/>
  <c r="AQ39" i="26"/>
  <c r="AM39" i="26"/>
  <c r="AI39" i="26"/>
  <c r="AE39" i="26"/>
  <c r="AA39" i="26"/>
  <c r="W39" i="26"/>
  <c r="AV39" i="26"/>
  <c r="BH39" i="26"/>
  <c r="BD39" i="26"/>
  <c r="AN39" i="26"/>
  <c r="AJ39" i="26"/>
  <c r="AF39" i="26"/>
  <c r="AB39" i="26"/>
  <c r="X39" i="26"/>
  <c r="T39" i="26"/>
  <c r="BI39" i="26"/>
  <c r="AO39" i="26"/>
  <c r="Y39" i="26"/>
  <c r="AW39" i="26"/>
  <c r="P39" i="26"/>
  <c r="AC39" i="26"/>
  <c r="AG39" i="26"/>
  <c r="AX10" i="26"/>
  <c r="BJ10" i="26"/>
  <c r="BF10" i="26"/>
  <c r="BB10" i="26"/>
  <c r="Q10" i="26"/>
  <c r="AP10" i="26"/>
  <c r="AL10" i="26"/>
  <c r="AH10" i="26"/>
  <c r="AD10" i="26"/>
  <c r="Z10" i="26"/>
  <c r="V10" i="26"/>
  <c r="AV10" i="26"/>
  <c r="BH10" i="26"/>
  <c r="BD10" i="26"/>
  <c r="AN10" i="26"/>
  <c r="AJ10" i="26"/>
  <c r="AF10" i="26"/>
  <c r="AB10" i="26"/>
  <c r="X10" i="26"/>
  <c r="T10" i="26"/>
  <c r="AW11" i="26"/>
  <c r="BI11" i="26"/>
  <c r="BE11" i="26"/>
  <c r="P11" i="26"/>
  <c r="AO11" i="26"/>
  <c r="AK11" i="26"/>
  <c r="AG11" i="26"/>
  <c r="AC11" i="26"/>
  <c r="Y11" i="26"/>
  <c r="U11" i="26"/>
  <c r="AQ11" i="26"/>
  <c r="AM11" i="26"/>
  <c r="AI11" i="26"/>
  <c r="AE11" i="26"/>
  <c r="AA11" i="26"/>
  <c r="W11" i="26"/>
  <c r="AX14" i="26"/>
  <c r="BJ14" i="26"/>
  <c r="BF14" i="26"/>
  <c r="BB14" i="26"/>
  <c r="Q14" i="26"/>
  <c r="R14" i="26" s="1"/>
  <c r="AP14" i="26"/>
  <c r="AL14" i="26"/>
  <c r="AH14" i="26"/>
  <c r="AD14" i="26"/>
  <c r="Z14" i="26"/>
  <c r="V14" i="26"/>
  <c r="AY14" i="26"/>
  <c r="BG14" i="26"/>
  <c r="BC14" i="26"/>
  <c r="AQ14" i="26"/>
  <c r="AM14" i="26"/>
  <c r="AI14" i="26"/>
  <c r="AE14" i="26"/>
  <c r="AA14" i="26"/>
  <c r="W14" i="26"/>
  <c r="AV14" i="26"/>
  <c r="BH14" i="26"/>
  <c r="BD14" i="26"/>
  <c r="AN14" i="26"/>
  <c r="AJ14" i="26"/>
  <c r="AF14" i="26"/>
  <c r="AB14" i="26"/>
  <c r="X14" i="26"/>
  <c r="T14" i="26"/>
  <c r="AW15" i="26"/>
  <c r="BI15" i="26"/>
  <c r="BE15" i="26"/>
  <c r="P15" i="26"/>
  <c r="AO15" i="26"/>
  <c r="AK15" i="26"/>
  <c r="AG15" i="26"/>
  <c r="AC15" i="26"/>
  <c r="Y15" i="26"/>
  <c r="U15" i="26"/>
  <c r="AX15" i="26"/>
  <c r="BJ15" i="26"/>
  <c r="BF15" i="26"/>
  <c r="BB15" i="26"/>
  <c r="Q15" i="26"/>
  <c r="AP15" i="26"/>
  <c r="AL15" i="26"/>
  <c r="AH15" i="26"/>
  <c r="AD15" i="26"/>
  <c r="Z15" i="26"/>
  <c r="V15" i="26"/>
  <c r="AW22" i="26"/>
  <c r="BI22" i="26"/>
  <c r="BE22" i="26"/>
  <c r="P22" i="26"/>
  <c r="AO22" i="26"/>
  <c r="AK22" i="26"/>
  <c r="AG22" i="26"/>
  <c r="AC22" i="26"/>
  <c r="Y22" i="26"/>
  <c r="U22" i="26"/>
  <c r="BJ22" i="26"/>
  <c r="BB22" i="26"/>
  <c r="AP22" i="26"/>
  <c r="AH22" i="26"/>
  <c r="Z22" i="26"/>
  <c r="AV22" i="26"/>
  <c r="BD22" i="26"/>
  <c r="AJ22" i="26"/>
  <c r="AB22" i="26"/>
  <c r="T22" i="26"/>
  <c r="AX22" i="26"/>
  <c r="BF22" i="26"/>
  <c r="Q22" i="26"/>
  <c r="AL22" i="26"/>
  <c r="AD22" i="26"/>
  <c r="V22" i="26"/>
  <c r="AN7" i="26"/>
  <c r="T7" i="26"/>
  <c r="AB7" i="26"/>
  <c r="AJ7" i="26"/>
  <c r="BD7" i="26"/>
  <c r="AV7" i="26"/>
  <c r="BE39" i="26"/>
  <c r="AV21" i="26"/>
  <c r="BH21" i="26"/>
  <c r="BD21" i="26"/>
  <c r="AN21" i="26"/>
  <c r="AJ21" i="26"/>
  <c r="AF21" i="26"/>
  <c r="AB21" i="26"/>
  <c r="X21" i="26"/>
  <c r="T21" i="26"/>
  <c r="AX21" i="26"/>
  <c r="BJ21" i="26"/>
  <c r="BF21" i="26"/>
  <c r="BB21" i="26"/>
  <c r="Q21" i="26"/>
  <c r="AP21" i="26"/>
  <c r="AL21" i="26"/>
  <c r="AH21" i="26"/>
  <c r="AD21" i="26"/>
  <c r="Z21" i="26"/>
  <c r="V21" i="26"/>
  <c r="AW21" i="26"/>
  <c r="BE21" i="26"/>
  <c r="P21" i="26"/>
  <c r="AK21" i="26"/>
  <c r="AC21" i="26"/>
  <c r="U21" i="26"/>
  <c r="AY21" i="26"/>
  <c r="BG21" i="26"/>
  <c r="AM21" i="26"/>
  <c r="AE21" i="26"/>
  <c r="W21" i="26"/>
  <c r="BI21" i="26"/>
  <c r="AO21" i="26"/>
  <c r="AG21" i="26"/>
  <c r="Y21" i="26"/>
  <c r="AX31" i="26"/>
  <c r="BJ31" i="26"/>
  <c r="BF31" i="26"/>
  <c r="BB31" i="26"/>
  <c r="BI31" i="26"/>
  <c r="BH31" i="26"/>
  <c r="BG31" i="26"/>
  <c r="BD31" i="26"/>
  <c r="BC31" i="26"/>
  <c r="BK31" i="26" s="1"/>
  <c r="Q31" i="26"/>
  <c r="AY31" i="26"/>
  <c r="AV31" i="26"/>
  <c r="AW31" i="26"/>
  <c r="AZ31" i="26"/>
  <c r="AX19" i="26"/>
  <c r="AV19" i="26"/>
  <c r="AY18" i="26"/>
  <c r="AX18" i="26"/>
  <c r="AW18" i="26"/>
  <c r="AX5" i="26"/>
  <c r="AY7" i="26"/>
  <c r="AX11" i="26"/>
  <c r="AX12" i="26"/>
  <c r="AV12" i="26"/>
  <c r="AW13" i="26"/>
  <c r="AV15" i="26"/>
  <c r="AX16" i="26"/>
  <c r="AW17" i="26"/>
  <c r="AZ17" i="26" s="1"/>
  <c r="AY20" i="26"/>
  <c r="AW20" i="26"/>
  <c r="AY22" i="26"/>
  <c r="AX23" i="26"/>
  <c r="AV23" i="26"/>
  <c r="AY24" i="26"/>
  <c r="AW24" i="26"/>
  <c r="AX25" i="26"/>
  <c r="AV25" i="26"/>
  <c r="AY26" i="26"/>
  <c r="AX26" i="26"/>
  <c r="AW26" i="26"/>
  <c r="AX27" i="26"/>
  <c r="AV27" i="26"/>
  <c r="AY28" i="26"/>
  <c r="AW28" i="26"/>
  <c r="AZ28" i="26"/>
  <c r="AX29" i="26"/>
  <c r="AZ29" i="26"/>
  <c r="AX33" i="26"/>
  <c r="AY35" i="26"/>
  <c r="AX35" i="26"/>
  <c r="AV35" i="26"/>
  <c r="AZ35" i="26" s="1"/>
  <c r="AY36" i="26"/>
  <c r="AX36" i="26"/>
  <c r="AW36" i="26"/>
  <c r="AV36" i="26"/>
  <c r="AZ36" i="26"/>
  <c r="BM36" i="26" s="1"/>
  <c r="AX37" i="26"/>
  <c r="AZ37" i="26" s="1"/>
  <c r="AZ39" i="26"/>
  <c r="P31" i="26"/>
  <c r="BH12" i="26"/>
  <c r="BD12" i="26"/>
  <c r="AN12" i="26"/>
  <c r="AJ12" i="26"/>
  <c r="AF12" i="26"/>
  <c r="AB12" i="26"/>
  <c r="X12" i="26"/>
  <c r="T12" i="26"/>
  <c r="BJ12" i="26"/>
  <c r="BF12" i="26"/>
  <c r="BB12" i="26"/>
  <c r="Q12" i="26"/>
  <c r="AP12" i="26"/>
  <c r="AL12" i="26"/>
  <c r="AH12" i="26"/>
  <c r="AD12" i="26"/>
  <c r="Z12" i="26"/>
  <c r="V12" i="26"/>
  <c r="BH7" i="26"/>
  <c r="AY41" i="26"/>
  <c r="Z7" i="26"/>
  <c r="AH7" i="26"/>
  <c r="AP7" i="26"/>
  <c r="BB7" i="26"/>
  <c r="BJ7" i="26"/>
  <c r="Y10" i="26"/>
  <c r="AG10" i="26"/>
  <c r="AO10" i="26"/>
  <c r="BI10" i="26"/>
  <c r="V11" i="26"/>
  <c r="AD11" i="26"/>
  <c r="AL11" i="26"/>
  <c r="Q11" i="26"/>
  <c r="BF11" i="26"/>
  <c r="AG14" i="26"/>
  <c r="AB15" i="26"/>
  <c r="BC21" i="26"/>
  <c r="AF32" i="26"/>
  <c r="AK39" i="26"/>
  <c r="BJ23" i="26"/>
  <c r="BF23" i="26"/>
  <c r="BB23" i="26"/>
  <c r="Q23" i="26"/>
  <c r="AP23" i="26"/>
  <c r="AL23" i="26"/>
  <c r="AH23" i="26"/>
  <c r="AD23" i="26"/>
  <c r="Z23" i="26"/>
  <c r="V23" i="26"/>
  <c r="BH23" i="26"/>
  <c r="BD23" i="26"/>
  <c r="AN23" i="26"/>
  <c r="AJ23" i="26"/>
  <c r="AF23" i="26"/>
  <c r="AB23" i="26"/>
  <c r="X23" i="26"/>
  <c r="T23" i="26"/>
  <c r="BI24" i="26"/>
  <c r="BE24" i="26"/>
  <c r="P24" i="26"/>
  <c r="AO24" i="26"/>
  <c r="AK24" i="26"/>
  <c r="AG24" i="26"/>
  <c r="AC24" i="26"/>
  <c r="Y24" i="26"/>
  <c r="U24" i="26"/>
  <c r="BG24" i="26"/>
  <c r="BC24" i="26"/>
  <c r="AQ24" i="26"/>
  <c r="AM24" i="26"/>
  <c r="AI24" i="26"/>
  <c r="AE24" i="26"/>
  <c r="AA24" i="26"/>
  <c r="W24" i="26"/>
  <c r="BC7" i="26"/>
  <c r="BG7" i="26"/>
  <c r="BC11" i="26"/>
  <c r="BG11" i="26"/>
  <c r="U13" i="26"/>
  <c r="Y13" i="26"/>
  <c r="AC13" i="26"/>
  <c r="AG13" i="26"/>
  <c r="AK13" i="26"/>
  <c r="AO13" i="26"/>
  <c r="P13" i="26"/>
  <c r="BE13" i="26"/>
  <c r="BI13" i="26"/>
  <c r="W15" i="26"/>
  <c r="AA15" i="26"/>
  <c r="AE15" i="26"/>
  <c r="AI15" i="26"/>
  <c r="AM15" i="26"/>
  <c r="AQ15" i="26"/>
  <c r="BC15" i="26"/>
  <c r="BG15" i="26"/>
  <c r="V16" i="26"/>
  <c r="Z16" i="26"/>
  <c r="AD16" i="26"/>
  <c r="AH16" i="26"/>
  <c r="AL16" i="26"/>
  <c r="AP16" i="26"/>
  <c r="Q16" i="26"/>
  <c r="R16" i="26" s="1"/>
  <c r="BB16" i="26"/>
  <c r="BF16" i="26"/>
  <c r="BJ16" i="26"/>
  <c r="U17" i="26"/>
  <c r="Y17" i="26"/>
  <c r="AC17" i="26"/>
  <c r="AG17" i="26"/>
  <c r="AK17" i="26"/>
  <c r="AO17" i="26"/>
  <c r="P17" i="26"/>
  <c r="BE17" i="26"/>
  <c r="BI17" i="26"/>
  <c r="T18" i="26"/>
  <c r="X18" i="26"/>
  <c r="AB18" i="26"/>
  <c r="AG18" i="26"/>
  <c r="AL18" i="26"/>
  <c r="BB18" i="26"/>
  <c r="W19" i="26"/>
  <c r="AE19" i="26"/>
  <c r="AM19" i="26"/>
  <c r="BG19" i="26"/>
  <c r="AJ20" i="26"/>
  <c r="BD20" i="26"/>
  <c r="U25" i="26"/>
  <c r="AC25" i="26"/>
  <c r="AK25" i="26"/>
  <c r="P25" i="26"/>
  <c r="BE25" i="26"/>
  <c r="Z26" i="26"/>
  <c r="AH26" i="26"/>
  <c r="AP26" i="26"/>
  <c r="BB26" i="26"/>
  <c r="BD28" i="26"/>
  <c r="Y35" i="26"/>
  <c r="AO35" i="26"/>
  <c r="T36" i="26"/>
  <c r="AJ36" i="26"/>
  <c r="AM18" i="26"/>
  <c r="AI18" i="26"/>
  <c r="AE18" i="26"/>
  <c r="BI18" i="26"/>
  <c r="BE18" i="26"/>
  <c r="BH25" i="26"/>
  <c r="BD25" i="26"/>
  <c r="AN25" i="26"/>
  <c r="AJ25" i="26"/>
  <c r="AF25" i="26"/>
  <c r="AB25" i="26"/>
  <c r="X25" i="26"/>
  <c r="T25" i="26"/>
  <c r="BJ25" i="26"/>
  <c r="BF25" i="26"/>
  <c r="BB25" i="26"/>
  <c r="Q25" i="26"/>
  <c r="AP25" i="26"/>
  <c r="AL25" i="26"/>
  <c r="AH25" i="26"/>
  <c r="AD25" i="26"/>
  <c r="Z25" i="26"/>
  <c r="V25" i="26"/>
  <c r="W26" i="26"/>
  <c r="BI26" i="26"/>
  <c r="BE26" i="26"/>
  <c r="P26" i="26"/>
  <c r="AO26" i="26"/>
  <c r="AK26" i="26"/>
  <c r="AG26" i="26"/>
  <c r="AC26" i="26"/>
  <c r="Y26" i="26"/>
  <c r="U26" i="26"/>
  <c r="BJ35" i="26"/>
  <c r="BF35" i="26"/>
  <c r="BB35" i="26"/>
  <c r="Q35" i="26"/>
  <c r="R35" i="26"/>
  <c r="AP35" i="26"/>
  <c r="AL35" i="26"/>
  <c r="AH35" i="26"/>
  <c r="AD35" i="26"/>
  <c r="Z35" i="26"/>
  <c r="V35" i="26"/>
  <c r="BG35" i="26"/>
  <c r="BC35" i="26"/>
  <c r="AQ35" i="26"/>
  <c r="AM35" i="26"/>
  <c r="AI35" i="26"/>
  <c r="AE35" i="26"/>
  <c r="AA35" i="26"/>
  <c r="W35" i="26"/>
  <c r="BH35" i="26"/>
  <c r="BD35" i="26"/>
  <c r="AN35" i="26"/>
  <c r="AJ35" i="26"/>
  <c r="AF35" i="26"/>
  <c r="AB35" i="26"/>
  <c r="X35" i="26"/>
  <c r="T35" i="26"/>
  <c r="AR35" i="26" s="1"/>
  <c r="BI36" i="26"/>
  <c r="BE36" i="26"/>
  <c r="P36" i="26"/>
  <c r="AO36" i="26"/>
  <c r="AK36" i="26"/>
  <c r="AG36" i="26"/>
  <c r="AC36" i="26"/>
  <c r="Y36" i="26"/>
  <c r="U36" i="26"/>
  <c r="BJ36" i="26"/>
  <c r="BF36" i="26"/>
  <c r="BB36" i="26"/>
  <c r="Q36" i="26"/>
  <c r="AP36" i="26"/>
  <c r="AL36" i="26"/>
  <c r="AH36" i="26"/>
  <c r="AD36" i="26"/>
  <c r="Z36" i="26"/>
  <c r="V36" i="26"/>
  <c r="BG36" i="26"/>
  <c r="BC36" i="26"/>
  <c r="AQ36" i="26"/>
  <c r="AM36" i="26"/>
  <c r="AI36" i="26"/>
  <c r="AE36" i="26"/>
  <c r="AA36" i="26"/>
  <c r="W36" i="26"/>
  <c r="BJ19" i="26"/>
  <c r="BF19" i="26"/>
  <c r="BB19" i="26"/>
  <c r="Q19" i="26"/>
  <c r="AP19" i="26"/>
  <c r="AL19" i="26"/>
  <c r="AH19" i="26"/>
  <c r="AD19" i="26"/>
  <c r="Z19" i="26"/>
  <c r="V19" i="26"/>
  <c r="BH19" i="26"/>
  <c r="BD19" i="26"/>
  <c r="AN19" i="26"/>
  <c r="AJ19" i="26"/>
  <c r="AF19" i="26"/>
  <c r="AB19" i="26"/>
  <c r="X19" i="26"/>
  <c r="T19" i="26"/>
  <c r="BI20" i="26"/>
  <c r="BE20" i="26"/>
  <c r="P20" i="26"/>
  <c r="R20" i="26" s="1"/>
  <c r="AO20" i="26"/>
  <c r="AK20" i="26"/>
  <c r="AG20" i="26"/>
  <c r="AC20" i="26"/>
  <c r="Y20" i="26"/>
  <c r="U20" i="26"/>
  <c r="BG20" i="26"/>
  <c r="BC20" i="26"/>
  <c r="AQ20" i="26"/>
  <c r="AM20" i="26"/>
  <c r="AI20" i="26"/>
  <c r="AE20" i="26"/>
  <c r="AA20" i="26"/>
  <c r="W20" i="26"/>
  <c r="BJ27" i="26"/>
  <c r="BF27" i="26"/>
  <c r="BB27" i="26"/>
  <c r="Q27" i="26"/>
  <c r="AP27" i="26"/>
  <c r="AL27" i="26"/>
  <c r="AH27" i="26"/>
  <c r="AD27" i="26"/>
  <c r="Z27" i="26"/>
  <c r="V27" i="26"/>
  <c r="BH27" i="26"/>
  <c r="BD27" i="26"/>
  <c r="AN27" i="26"/>
  <c r="AJ27" i="26"/>
  <c r="AF27" i="26"/>
  <c r="AB27" i="26"/>
  <c r="X27" i="26"/>
  <c r="T27" i="26"/>
  <c r="BI28" i="26"/>
  <c r="BE28" i="26"/>
  <c r="P28" i="26"/>
  <c r="R28" i="26"/>
  <c r="AO28" i="26"/>
  <c r="AK28" i="26"/>
  <c r="AG28" i="26"/>
  <c r="AC28" i="26"/>
  <c r="Y28" i="26"/>
  <c r="U28" i="26"/>
  <c r="BG28" i="26"/>
  <c r="BC28" i="26"/>
  <c r="BK28" i="26" s="1"/>
  <c r="AQ28" i="26"/>
  <c r="AM28" i="26"/>
  <c r="AI28" i="26"/>
  <c r="AE28" i="26"/>
  <c r="AA28" i="26"/>
  <c r="W28" i="26"/>
  <c r="W13" i="26"/>
  <c r="AA13" i="26"/>
  <c r="AE13" i="26"/>
  <c r="AI13" i="26"/>
  <c r="AM13" i="26"/>
  <c r="AQ13" i="26"/>
  <c r="BC13" i="26"/>
  <c r="BG13" i="26"/>
  <c r="T16" i="26"/>
  <c r="X16" i="26"/>
  <c r="AB16" i="26"/>
  <c r="AF16" i="26"/>
  <c r="AJ16" i="26"/>
  <c r="AN16" i="26"/>
  <c r="BD16" i="26"/>
  <c r="BH16" i="26"/>
  <c r="W17" i="26"/>
  <c r="AA17" i="26"/>
  <c r="AE17" i="26"/>
  <c r="AI17" i="26"/>
  <c r="AM17" i="26"/>
  <c r="AQ17" i="26"/>
  <c r="BC17" i="26"/>
  <c r="BG17" i="26"/>
  <c r="V18" i="26"/>
  <c r="Z18" i="26"/>
  <c r="AD18" i="26"/>
  <c r="AJ18" i="26"/>
  <c r="AO18" i="26"/>
  <c r="Q18" i="26"/>
  <c r="BF18" i="26"/>
  <c r="Y25" i="26"/>
  <c r="AG25" i="26"/>
  <c r="AO25" i="26"/>
  <c r="BI25" i="26"/>
  <c r="BK25" i="26" s="1"/>
  <c r="V26" i="26"/>
  <c r="AD26" i="26"/>
  <c r="AL26" i="26"/>
  <c r="Q26" i="26"/>
  <c r="R26" i="26" s="1"/>
  <c r="BF26" i="26"/>
  <c r="AG35" i="26"/>
  <c r="AB36" i="26"/>
  <c r="V29" i="26"/>
  <c r="Z29" i="26"/>
  <c r="AD29" i="26"/>
  <c r="AH29" i="26"/>
  <c r="AL29" i="26"/>
  <c r="AP29" i="26"/>
  <c r="Q29" i="26"/>
  <c r="R29" i="26"/>
  <c r="BB29" i="26"/>
  <c r="BF29" i="26"/>
  <c r="BJ29" i="26"/>
  <c r="U30" i="26"/>
  <c r="Y30" i="26"/>
  <c r="AC30" i="26"/>
  <c r="AG30" i="26"/>
  <c r="AK30" i="26"/>
  <c r="AO30" i="26"/>
  <c r="P30" i="26"/>
  <c r="R30" i="26" s="1"/>
  <c r="BE30" i="26"/>
  <c r="BI30" i="26"/>
  <c r="V33" i="26"/>
  <c r="AR33" i="26" s="1"/>
  <c r="Z33" i="26"/>
  <c r="AD33" i="26"/>
  <c r="AH33" i="26"/>
  <c r="AL33" i="26"/>
  <c r="AP33" i="26"/>
  <c r="Q33" i="26"/>
  <c r="BB33" i="26"/>
  <c r="BF33" i="26"/>
  <c r="BJ33" i="26"/>
  <c r="U34" i="26"/>
  <c r="Y34" i="26"/>
  <c r="AC34" i="26"/>
  <c r="AG34" i="26"/>
  <c r="AK34" i="26"/>
  <c r="AO34" i="26"/>
  <c r="P34" i="26"/>
  <c r="BE34" i="26"/>
  <c r="BI34" i="26"/>
  <c r="V37" i="26"/>
  <c r="Z37" i="26"/>
  <c r="AD37" i="26"/>
  <c r="AH37" i="26"/>
  <c r="AL37" i="26"/>
  <c r="AP37" i="26"/>
  <c r="Q37" i="26"/>
  <c r="R37" i="26"/>
  <c r="BB37" i="26"/>
  <c r="BF37" i="26"/>
  <c r="BJ37" i="26"/>
  <c r="AK38" i="26"/>
  <c r="AO38" i="26"/>
  <c r="P38" i="26"/>
  <c r="R38" i="26" s="1"/>
  <c r="BE38" i="26"/>
  <c r="BI38" i="26"/>
  <c r="AQ18" i="26"/>
  <c r="BC18" i="26"/>
  <c r="BG18" i="26"/>
  <c r="W22" i="26"/>
  <c r="AA22" i="26"/>
  <c r="AE22" i="26"/>
  <c r="AI22" i="26"/>
  <c r="AM22" i="26"/>
  <c r="AQ22" i="26"/>
  <c r="BC22" i="26"/>
  <c r="BG22" i="26"/>
  <c r="AA26" i="26"/>
  <c r="AE26" i="26"/>
  <c r="AI26" i="26"/>
  <c r="AM26" i="26"/>
  <c r="AQ26" i="26"/>
  <c r="BC26" i="26"/>
  <c r="BG26" i="26"/>
  <c r="T29" i="26"/>
  <c r="X29" i="26"/>
  <c r="AB29" i="26"/>
  <c r="AF29" i="26"/>
  <c r="AJ29" i="26"/>
  <c r="AN29" i="26"/>
  <c r="BD29" i="26"/>
  <c r="BH29" i="26"/>
  <c r="W30" i="26"/>
  <c r="AA30" i="26"/>
  <c r="AE30" i="26"/>
  <c r="AI30" i="26"/>
  <c r="AM30" i="26"/>
  <c r="AQ30" i="26"/>
  <c r="BC30" i="26"/>
  <c r="BG30" i="26"/>
  <c r="T33" i="26"/>
  <c r="X33" i="26"/>
  <c r="AB33" i="26"/>
  <c r="AF33" i="26"/>
  <c r="AJ33" i="26"/>
  <c r="AN33" i="26"/>
  <c r="BD33" i="26"/>
  <c r="BH33" i="26"/>
  <c r="W34" i="26"/>
  <c r="AA34" i="26"/>
  <c r="AE34" i="26"/>
  <c r="AI34" i="26"/>
  <c r="AM34" i="26"/>
  <c r="AQ34" i="26"/>
  <c r="BC34" i="26"/>
  <c r="BG34" i="26"/>
  <c r="T37" i="26"/>
  <c r="X37" i="26"/>
  <c r="AB37" i="26"/>
  <c r="AF37" i="26"/>
  <c r="AJ37" i="26"/>
  <c r="AN37" i="26"/>
  <c r="BD37" i="26"/>
  <c r="BH37" i="26"/>
  <c r="W38" i="26"/>
  <c r="AA38" i="26"/>
  <c r="AE38" i="26"/>
  <c r="AI38" i="26"/>
  <c r="AM38" i="26"/>
  <c r="AQ38" i="26"/>
  <c r="BC38" i="26"/>
  <c r="BG38" i="26"/>
  <c r="R27" i="26"/>
  <c r="R24" i="26"/>
  <c r="R39" i="26"/>
  <c r="BK36" i="26"/>
  <c r="AR30" i="26"/>
  <c r="BK30" i="26"/>
  <c r="R36" i="26"/>
  <c r="R15" i="26"/>
  <c r="AR36" i="26"/>
  <c r="M36" i="26" s="1"/>
  <c r="N36" i="26" s="1"/>
  <c r="BK39" i="26"/>
  <c r="BK33" i="26"/>
  <c r="BK14" i="26"/>
  <c r="R11" i="26"/>
  <c r="AR39" i="26"/>
  <c r="M39" i="26" s="1"/>
  <c r="N39" i="26" s="1"/>
  <c r="R7" i="26"/>
  <c r="R25" i="26"/>
  <c r="J30" i="26"/>
  <c r="BN36" i="26"/>
  <c r="BK35" i="26"/>
  <c r="BM30" i="26"/>
  <c r="BN30" i="26" s="1"/>
  <c r="BK32" i="26"/>
  <c r="BM35" i="26"/>
  <c r="BN35" i="26" s="1"/>
  <c r="M30" i="26"/>
  <c r="N30" i="26" s="1"/>
  <c r="BM28" i="26"/>
  <c r="BN28" i="26" s="1"/>
  <c r="AT30" i="26"/>
  <c r="AU30" i="26" s="1"/>
  <c r="J28" i="26"/>
  <c r="K28" i="26" s="1"/>
  <c r="AT39" i="26"/>
  <c r="AU39" i="26" s="1"/>
  <c r="J36" i="26"/>
  <c r="G36" i="26" s="1"/>
  <c r="H36" i="26" s="1"/>
  <c r="K30" i="26"/>
  <c r="J32" i="26"/>
  <c r="K32" i="26" s="1"/>
  <c r="BM32" i="26"/>
  <c r="BN32" i="26"/>
  <c r="BM39" i="26"/>
  <c r="BN39" i="26"/>
  <c r="J39" i="26"/>
  <c r="M35" i="26"/>
  <c r="N35" i="26" s="1"/>
  <c r="AT36" i="26"/>
  <c r="AU36" i="26" s="1"/>
  <c r="G30" i="26"/>
  <c r="H30" i="26" s="1"/>
  <c r="K39" i="26"/>
  <c r="R31" i="26"/>
  <c r="M31" i="26"/>
  <c r="Y45" i="4"/>
  <c r="AC47" i="26" s="1"/>
  <c r="BM31" i="26"/>
  <c r="AT31" i="26"/>
  <c r="AU31" i="26" s="1"/>
  <c r="J31" i="26"/>
  <c r="G31" i="26" s="1"/>
  <c r="H31" i="26" s="1"/>
  <c r="BN31" i="26"/>
  <c r="N31" i="26"/>
  <c r="K31" i="26"/>
  <c r="J29" i="26"/>
  <c r="J37" i="26"/>
  <c r="K37" i="26" s="1"/>
  <c r="AT35" i="26"/>
  <c r="AU35" i="26"/>
  <c r="J35" i="26"/>
  <c r="Q5" i="26"/>
  <c r="AW5" i="26"/>
  <c r="AY9" i="26"/>
  <c r="AZ9" i="26" s="1"/>
  <c r="BB9" i="26"/>
  <c r="BK9" i="26" s="1"/>
  <c r="AW10" i="26"/>
  <c r="AZ10" i="26" s="1"/>
  <c r="AI10" i="26"/>
  <c r="AR10" i="26" s="1"/>
  <c r="Y12" i="26"/>
  <c r="AO12" i="26"/>
  <c r="AY12" i="26"/>
  <c r="AW12" i="26"/>
  <c r="BE12" i="26"/>
  <c r="AQ12" i="26"/>
  <c r="AI12" i="26"/>
  <c r="AC12" i="26"/>
  <c r="U12" i="26"/>
  <c r="AX13" i="26"/>
  <c r="AZ13" i="26" s="1"/>
  <c r="BJ13" i="26"/>
  <c r="AL13" i="26"/>
  <c r="V13" i="26"/>
  <c r="U16" i="26"/>
  <c r="BH18" i="26"/>
  <c r="P18" i="26"/>
  <c r="R18" i="26" s="1"/>
  <c r="AF18" i="26"/>
  <c r="AW19" i="26"/>
  <c r="AZ19" i="26" s="1"/>
  <c r="BC19" i="26"/>
  <c r="AO19" i="26"/>
  <c r="AI19" i="26"/>
  <c r="AC19" i="26"/>
  <c r="Y19" i="26"/>
  <c r="AN11" i="26"/>
  <c r="AV11" i="26"/>
  <c r="AZ11" i="26" s="1"/>
  <c r="BD11" i="26"/>
  <c r="AF11" i="26"/>
  <c r="T11" i="26"/>
  <c r="AV16" i="26"/>
  <c r="AW16" i="26"/>
  <c r="BC16" i="26"/>
  <c r="AK16" i="26"/>
  <c r="W16" i="26"/>
  <c r="BD18" i="26"/>
  <c r="BK18" i="26" s="1"/>
  <c r="X22" i="26"/>
  <c r="BH22" i="26"/>
  <c r="BK22" i="26" s="1"/>
  <c r="AL24" i="26"/>
  <c r="BJ24" i="26"/>
  <c r="W27" i="26"/>
  <c r="AK27" i="26"/>
  <c r="BC27" i="26"/>
  <c r="AW27" i="26"/>
  <c r="AZ27" i="26" s="1"/>
  <c r="AC29" i="26"/>
  <c r="BI29" i="26"/>
  <c r="BK29" i="26"/>
  <c r="BM29" i="26" s="1"/>
  <c r="BN29" i="26" s="1"/>
  <c r="P33" i="26"/>
  <c r="R33" i="26"/>
  <c r="T34" i="26"/>
  <c r="X34" i="26"/>
  <c r="AB34" i="26"/>
  <c r="AF34" i="26"/>
  <c r="AJ34" i="26"/>
  <c r="AN34" i="26"/>
  <c r="Q34" i="26"/>
  <c r="R34" i="26"/>
  <c r="BD34" i="26"/>
  <c r="BH34" i="26"/>
  <c r="AV34" i="26"/>
  <c r="AW34" i="26"/>
  <c r="AC37" i="26"/>
  <c r="BG37" i="26"/>
  <c r="BK37" i="26"/>
  <c r="BM37" i="26" s="1"/>
  <c r="BN37" i="26" s="1"/>
  <c r="AV38" i="26"/>
  <c r="AZ38" i="26"/>
  <c r="J38" i="26"/>
  <c r="K38" i="26" s="1"/>
  <c r="K35" i="26"/>
  <c r="G35" i="26"/>
  <c r="H35" i="26" s="1"/>
  <c r="K29" i="26"/>
  <c r="BE47" i="26"/>
  <c r="BH11" i="26"/>
  <c r="AG12" i="26"/>
  <c r="AF15" i="26"/>
  <c r="BH15" i="26"/>
  <c r="BK15" i="26" s="1"/>
  <c r="V17" i="26"/>
  <c r="AH17" i="26"/>
  <c r="Q17" i="26"/>
  <c r="R17" i="26" s="1"/>
  <c r="BJ17" i="26"/>
  <c r="U19" i="26"/>
  <c r="AG19" i="26"/>
  <c r="P19" i="26"/>
  <c r="R19" i="26" s="1"/>
  <c r="AP20" i="26"/>
  <c r="W23" i="26"/>
  <c r="AE23" i="26"/>
  <c r="AM23" i="26"/>
  <c r="BC23" i="26"/>
  <c r="AW23" i="26"/>
  <c r="AZ23" i="26" s="1"/>
  <c r="AI25" i="26"/>
  <c r="T26" i="26"/>
  <c r="AF26" i="26"/>
  <c r="BD26" i="26"/>
  <c r="AV26" i="26"/>
  <c r="AZ26" i="26" s="1"/>
  <c r="BK10" i="26" l="1"/>
  <c r="AY42" i="26"/>
  <c r="AY44" i="26"/>
  <c r="J147" i="29"/>
  <c r="J142" i="29"/>
  <c r="J138" i="29"/>
  <c r="BG6" i="26"/>
  <c r="Y6" i="26"/>
  <c r="T6" i="26"/>
  <c r="BB6" i="26"/>
  <c r="J72" i="29"/>
  <c r="AK6" i="26"/>
  <c r="AV6" i="26"/>
  <c r="BE6" i="26"/>
  <c r="U6" i="26"/>
  <c r="AE6" i="26"/>
  <c r="AO6" i="26"/>
  <c r="AJ6" i="26"/>
  <c r="AH6" i="26"/>
  <c r="AA6" i="26"/>
  <c r="P6" i="26"/>
  <c r="AC6" i="26"/>
  <c r="AL47" i="4"/>
  <c r="AM47" i="4" s="1"/>
  <c r="AW6" i="26"/>
  <c r="AY6" i="26"/>
  <c r="AM6" i="26"/>
  <c r="W6" i="26"/>
  <c r="BI6" i="26"/>
  <c r="AG6" i="26"/>
  <c r="AB6" i="26"/>
  <c r="BD6" i="26"/>
  <c r="Z6" i="26"/>
  <c r="AP6" i="26"/>
  <c r="BJ6" i="26"/>
  <c r="X6" i="26"/>
  <c r="AF6" i="26"/>
  <c r="AN6" i="26"/>
  <c r="BH6" i="26"/>
  <c r="V6" i="26"/>
  <c r="AD6" i="26"/>
  <c r="AL6" i="26"/>
  <c r="Q6" i="26"/>
  <c r="BF6" i="26"/>
  <c r="AX6" i="26"/>
  <c r="AV5" i="26"/>
  <c r="AE5" i="26"/>
  <c r="BF5" i="26"/>
  <c r="AL5" i="26"/>
  <c r="V5" i="26"/>
  <c r="J152" i="29"/>
  <c r="T5" i="26"/>
  <c r="BG41" i="26"/>
  <c r="J140" i="29"/>
  <c r="AY5" i="26"/>
  <c r="AQ5" i="26"/>
  <c r="AI5" i="26"/>
  <c r="AA5" i="26"/>
  <c r="BJ5" i="26"/>
  <c r="BB5" i="26"/>
  <c r="AP5" i="26"/>
  <c r="AH5" i="26"/>
  <c r="Z5" i="26"/>
  <c r="BI5" i="26"/>
  <c r="BF41" i="26"/>
  <c r="BC5" i="26"/>
  <c r="AB5" i="26"/>
  <c r="J136" i="29"/>
  <c r="J114" i="29"/>
  <c r="J108" i="29"/>
  <c r="BG5" i="26"/>
  <c r="X5" i="26"/>
  <c r="AF5" i="26"/>
  <c r="AJ5" i="26"/>
  <c r="J76" i="29"/>
  <c r="J74" i="29"/>
  <c r="AD41" i="26"/>
  <c r="AC41" i="26"/>
  <c r="J70" i="29"/>
  <c r="J68" i="29"/>
  <c r="J66" i="29"/>
  <c r="R5" i="26"/>
  <c r="AN5" i="26"/>
  <c r="J106" i="29"/>
  <c r="J125" i="29"/>
  <c r="J122" i="29"/>
  <c r="J60" i="29"/>
  <c r="BD5" i="26"/>
  <c r="BH5" i="26"/>
  <c r="U5" i="26"/>
  <c r="Y5" i="26"/>
  <c r="AC5" i="26"/>
  <c r="AG5" i="26"/>
  <c r="AK5" i="26"/>
  <c r="J57" i="29"/>
  <c r="J56" i="29"/>
  <c r="J58" i="29"/>
  <c r="AR13" i="26"/>
  <c r="BK20" i="26"/>
  <c r="BK7" i="26"/>
  <c r="AD13" i="26"/>
  <c r="BK13" i="26"/>
  <c r="BM13" i="26" s="1"/>
  <c r="BN13" i="26" s="1"/>
  <c r="M45" i="4"/>
  <c r="AW47" i="26" s="1"/>
  <c r="AH45" i="4"/>
  <c r="AL47" i="26" s="1"/>
  <c r="AJ45" i="4"/>
  <c r="J107" i="29" s="1"/>
  <c r="AL45" i="4"/>
  <c r="AP47" i="26" s="1"/>
  <c r="AN45" i="4"/>
  <c r="B32" i="28" s="1"/>
  <c r="AP45" i="4"/>
  <c r="BD47" i="26" s="1"/>
  <c r="AA19" i="26"/>
  <c r="AZ21" i="26"/>
  <c r="AZ22" i="26"/>
  <c r="BM22" i="26" s="1"/>
  <c r="BN22" i="26" s="1"/>
  <c r="AC8" i="26"/>
  <c r="AD17" i="26"/>
  <c r="P23" i="26"/>
  <c r="R23" i="26" s="1"/>
  <c r="J23" i="26" s="1"/>
  <c r="K23" i="26" s="1"/>
  <c r="AZ16" i="26"/>
  <c r="AZ25" i="26"/>
  <c r="AZ18" i="26"/>
  <c r="BM18" i="26" s="1"/>
  <c r="BN18" i="26" s="1"/>
  <c r="AV44" i="26"/>
  <c r="AW45" i="26"/>
  <c r="AY45" i="26"/>
  <c r="J45" i="4"/>
  <c r="P47" i="26" s="1"/>
  <c r="K45" i="4"/>
  <c r="B3" i="28" s="1"/>
  <c r="L45" i="4"/>
  <c r="B4" i="28" s="1"/>
  <c r="AU45" i="4"/>
  <c r="BI47" i="26" s="1"/>
  <c r="AB11" i="26"/>
  <c r="AR11" i="26" s="1"/>
  <c r="AM16" i="26"/>
  <c r="BH17" i="26"/>
  <c r="BK17" i="26" s="1"/>
  <c r="BM17" i="26" s="1"/>
  <c r="BN17" i="26" s="1"/>
  <c r="AF20" i="26"/>
  <c r="AR20" i="26" s="1"/>
  <c r="AA21" i="26"/>
  <c r="AR21" i="26" s="1"/>
  <c r="AN22" i="26"/>
  <c r="V24" i="26"/>
  <c r="AR24" i="26" s="1"/>
  <c r="AT24" i="26" s="1"/>
  <c r="AU24" i="26" s="1"/>
  <c r="U27" i="26"/>
  <c r="AB26" i="26"/>
  <c r="AZ8" i="26"/>
  <c r="J8" i="26" s="1"/>
  <c r="K8" i="26" s="1"/>
  <c r="AR9" i="26"/>
  <c r="M9" i="26" s="1"/>
  <c r="N9" i="26" s="1"/>
  <c r="BM9" i="26"/>
  <c r="BN9" i="26" s="1"/>
  <c r="R10" i="26"/>
  <c r="AT10" i="26" s="1"/>
  <c r="AU10" i="26" s="1"/>
  <c r="P45" i="4"/>
  <c r="B8" i="28" s="1"/>
  <c r="Q45" i="4"/>
  <c r="J100" i="29" s="1"/>
  <c r="R45" i="4"/>
  <c r="B10" i="28" s="1"/>
  <c r="S45" i="4"/>
  <c r="J81" i="29" s="1"/>
  <c r="W45" i="4"/>
  <c r="B15" i="28" s="1"/>
  <c r="X45" i="4"/>
  <c r="B16" i="28" s="1"/>
  <c r="Z45" i="4"/>
  <c r="AD47" i="26" s="1"/>
  <c r="AB45" i="4"/>
  <c r="B20" i="28" s="1"/>
  <c r="AD45" i="4"/>
  <c r="AH47" i="26" s="1"/>
  <c r="AF45" i="4"/>
  <c r="J95" i="29" s="1"/>
  <c r="AS45" i="4"/>
  <c r="BG47" i="26" s="1"/>
  <c r="AT45" i="4"/>
  <c r="BH47" i="26" s="1"/>
  <c r="AI6" i="26"/>
  <c r="P8" i="26"/>
  <c r="R8" i="26" s="1"/>
  <c r="M10" i="26"/>
  <c r="N10" i="26" s="1"/>
  <c r="BM10" i="26"/>
  <c r="BN10" i="26" s="1"/>
  <c r="R9" i="26"/>
  <c r="AV45" i="26"/>
  <c r="AX45" i="26"/>
  <c r="AZ7" i="26"/>
  <c r="AQ6" i="26"/>
  <c r="X7" i="26"/>
  <c r="AR7" i="26" s="1"/>
  <c r="U8" i="26"/>
  <c r="AK8" i="26"/>
  <c r="BI8" i="26"/>
  <c r="BK8" i="26" s="1"/>
  <c r="J105" i="29"/>
  <c r="J59" i="29"/>
  <c r="J65" i="29"/>
  <c r="BK11" i="26"/>
  <c r="BM11" i="26" s="1"/>
  <c r="BN11" i="26" s="1"/>
  <c r="AR16" i="26"/>
  <c r="AT16" i="26" s="1"/>
  <c r="AU16" i="26" s="1"/>
  <c r="AR12" i="26"/>
  <c r="AZ12" i="26"/>
  <c r="J69" i="29"/>
  <c r="B17" i="28"/>
  <c r="BC39" i="4"/>
  <c r="BE43" i="26"/>
  <c r="BF43" i="26"/>
  <c r="BH43" i="26"/>
  <c r="BI43" i="26"/>
  <c r="BJ43" i="26"/>
  <c r="AW44" i="26"/>
  <c r="AW43" i="26"/>
  <c r="N45" i="4"/>
  <c r="B6" i="28" s="1"/>
  <c r="O45" i="4"/>
  <c r="B7" i="28" s="1"/>
  <c r="U45" i="4"/>
  <c r="B13" i="28" s="1"/>
  <c r="V45" i="4"/>
  <c r="B14" i="28" s="1"/>
  <c r="AA45" i="4"/>
  <c r="AE47" i="26" s="1"/>
  <c r="AE45" i="4"/>
  <c r="AI45" i="4"/>
  <c r="AM47" i="26" s="1"/>
  <c r="AM45" i="4"/>
  <c r="AQ47" i="26" s="1"/>
  <c r="AR45" i="4"/>
  <c r="AV45" i="4"/>
  <c r="P12" i="26"/>
  <c r="R12" i="26" s="1"/>
  <c r="AT12" i="26" s="1"/>
  <c r="AU12" i="26" s="1"/>
  <c r="AN15" i="26"/>
  <c r="AR15" i="26" s="1"/>
  <c r="W18" i="26"/>
  <c r="AR18" i="26" s="1"/>
  <c r="M18" i="26" s="1"/>
  <c r="N18" i="26" s="1"/>
  <c r="BE19" i="26"/>
  <c r="BK19" i="26" s="1"/>
  <c r="BM19" i="26" s="1"/>
  <c r="BN19" i="26" s="1"/>
  <c r="AC23" i="26"/>
  <c r="BI23" i="26"/>
  <c r="BK23" i="26" s="1"/>
  <c r="BM23" i="26" s="1"/>
  <c r="BN23" i="26" s="1"/>
  <c r="BB24" i="26"/>
  <c r="BK24" i="26" s="1"/>
  <c r="M24" i="26" s="1"/>
  <c r="N24" i="26" s="1"/>
  <c r="AE25" i="26"/>
  <c r="AR25" i="26" s="1"/>
  <c r="BH26" i="26"/>
  <c r="BK26" i="26" s="1"/>
  <c r="BM26" i="26" s="1"/>
  <c r="BN26" i="26" s="1"/>
  <c r="BG27" i="26"/>
  <c r="M13" i="26"/>
  <c r="N13" i="26" s="1"/>
  <c r="BK12" i="26"/>
  <c r="AZ24" i="26"/>
  <c r="J24" i="26" s="1"/>
  <c r="R21" i="26"/>
  <c r="J21" i="26" s="1"/>
  <c r="K21" i="26" s="1"/>
  <c r="R22" i="26"/>
  <c r="J22" i="26" s="1"/>
  <c r="K22" i="26" s="1"/>
  <c r="B22" i="28"/>
  <c r="B34" i="28"/>
  <c r="J135" i="29"/>
  <c r="B35" i="28"/>
  <c r="J146" i="29"/>
  <c r="J26" i="26"/>
  <c r="J19" i="26"/>
  <c r="M33" i="26"/>
  <c r="N33" i="26" s="1"/>
  <c r="AT33" i="26"/>
  <c r="AU33" i="26" s="1"/>
  <c r="J16" i="26"/>
  <c r="J11" i="26"/>
  <c r="BM8" i="26"/>
  <c r="BN8" i="26" s="1"/>
  <c r="AR32" i="26"/>
  <c r="AR8" i="26"/>
  <c r="M8" i="26" s="1"/>
  <c r="AZ14" i="26"/>
  <c r="AZ20" i="26"/>
  <c r="AZ33" i="26"/>
  <c r="BM33" i="26" s="1"/>
  <c r="BN33" i="26" s="1"/>
  <c r="AY47" i="26"/>
  <c r="J17" i="26"/>
  <c r="J7" i="26"/>
  <c r="J18" i="26"/>
  <c r="J10" i="26"/>
  <c r="J27" i="26"/>
  <c r="G39" i="26"/>
  <c r="H39" i="26" s="1"/>
  <c r="K36" i="26"/>
  <c r="AR28" i="26"/>
  <c r="R13" i="26"/>
  <c r="AZ15" i="26"/>
  <c r="BM15" i="26" s="1"/>
  <c r="BN15" i="26" s="1"/>
  <c r="BK21" i="26"/>
  <c r="AT21" i="26"/>
  <c r="AU21" i="26" s="1"/>
  <c r="AR14" i="26"/>
  <c r="BB39" i="4"/>
  <c r="J67" i="29"/>
  <c r="T45" i="4"/>
  <c r="B12" i="28" s="1"/>
  <c r="BB47" i="26"/>
  <c r="V41" i="26"/>
  <c r="Z41" i="26"/>
  <c r="AB41" i="26"/>
  <c r="AE41" i="26"/>
  <c r="AI41" i="26"/>
  <c r="AM41" i="26"/>
  <c r="AQ41" i="26"/>
  <c r="P43" i="26"/>
  <c r="Q43" i="26"/>
  <c r="AA43" i="26"/>
  <c r="AB43" i="26"/>
  <c r="AC43" i="26"/>
  <c r="AD43" i="26"/>
  <c r="AE43" i="26"/>
  <c r="AF43" i="26"/>
  <c r="AN43" i="26"/>
  <c r="AP43" i="26"/>
  <c r="BF42" i="26"/>
  <c r="BJ42" i="26"/>
  <c r="AW41" i="26"/>
  <c r="AY43" i="26"/>
  <c r="AC45" i="4"/>
  <c r="B21" i="28" s="1"/>
  <c r="AG45" i="4"/>
  <c r="B25" i="28" s="1"/>
  <c r="AK45" i="4"/>
  <c r="B29" i="28" s="1"/>
  <c r="AO45" i="4"/>
  <c r="B33" i="28" s="1"/>
  <c r="BI16" i="26"/>
  <c r="BK16" i="26" s="1"/>
  <c r="T17" i="26"/>
  <c r="AP17" i="26"/>
  <c r="AK19" i="26"/>
  <c r="AR19" i="26" s="1"/>
  <c r="M19" i="26" s="1"/>
  <c r="N19" i="26" s="1"/>
  <c r="AF22" i="26"/>
  <c r="AR22" i="26" s="1"/>
  <c r="U23" i="26"/>
  <c r="AK23" i="26"/>
  <c r="AJ26" i="26"/>
  <c r="AR26" i="26" s="1"/>
  <c r="AE27" i="26"/>
  <c r="AR27" i="26" s="1"/>
  <c r="BI27" i="26"/>
  <c r="BK27" i="26" s="1"/>
  <c r="BM27" i="26" s="1"/>
  <c r="BN27" i="26" s="1"/>
  <c r="AK29" i="26"/>
  <c r="AR29" i="26" s="1"/>
  <c r="Z34" i="26"/>
  <c r="AH34" i="26"/>
  <c r="AP34" i="26"/>
  <c r="BF34" i="26"/>
  <c r="BK34" i="26" s="1"/>
  <c r="AX34" i="26"/>
  <c r="AZ34" i="26" s="1"/>
  <c r="AO37" i="26"/>
  <c r="AR37" i="26" s="1"/>
  <c r="AL38" i="26"/>
  <c r="AR38" i="26" s="1"/>
  <c r="BD38" i="26"/>
  <c r="BK38" i="26" s="1"/>
  <c r="BM38" i="26" s="1"/>
  <c r="BN38" i="26" s="1"/>
  <c r="AZ5" i="26" l="1"/>
  <c r="J5" i="26" s="1"/>
  <c r="K5" i="26" s="1"/>
  <c r="M20" i="26"/>
  <c r="N20" i="26" s="1"/>
  <c r="AT20" i="26"/>
  <c r="AU20" i="26" s="1"/>
  <c r="M16" i="26"/>
  <c r="N16" i="26" s="1"/>
  <c r="AF47" i="26"/>
  <c r="J141" i="29"/>
  <c r="B26" i="28"/>
  <c r="B11" i="28"/>
  <c r="M12" i="26"/>
  <c r="N12" i="26" s="1"/>
  <c r="J12" i="26"/>
  <c r="Q47" i="26"/>
  <c r="M7" i="26"/>
  <c r="N7" i="26" s="1"/>
  <c r="BM7" i="26"/>
  <c r="BN7" i="26" s="1"/>
  <c r="V47" i="26"/>
  <c r="Z47" i="26"/>
  <c r="B18" i="28"/>
  <c r="AA47" i="26"/>
  <c r="B37" i="28"/>
  <c r="J132" i="29"/>
  <c r="B28" i="28"/>
  <c r="J88" i="29"/>
  <c r="B30" i="28"/>
  <c r="J80" i="29"/>
  <c r="J120" i="29"/>
  <c r="J93" i="29"/>
  <c r="B2" i="28"/>
  <c r="J139" i="29"/>
  <c r="T47" i="26"/>
  <c r="B39" i="28"/>
  <c r="J130" i="29"/>
  <c r="J71" i="29"/>
  <c r="J83" i="29"/>
  <c r="Y47" i="26"/>
  <c r="R6" i="26"/>
  <c r="S42" i="26" s="1"/>
  <c r="AX47" i="26"/>
  <c r="J123" i="29"/>
  <c r="AR6" i="26"/>
  <c r="J121" i="29"/>
  <c r="AZ6" i="26"/>
  <c r="BK6" i="26"/>
  <c r="B38" i="28"/>
  <c r="J113" i="29"/>
  <c r="AN47" i="26"/>
  <c r="AJ47" i="26"/>
  <c r="AB47" i="26"/>
  <c r="W47" i="26"/>
  <c r="BK5" i="26"/>
  <c r="B5" i="28"/>
  <c r="AR5" i="26"/>
  <c r="AT5" i="26" s="1"/>
  <c r="AU5" i="26" s="1"/>
  <c r="AV47" i="26"/>
  <c r="J84" i="29"/>
  <c r="J124" i="29"/>
  <c r="J75" i="29"/>
  <c r="BM12" i="26"/>
  <c r="BN12" i="26" s="1"/>
  <c r="B24" i="28"/>
  <c r="M11" i="26"/>
  <c r="N11" i="26" s="1"/>
  <c r="AT11" i="26"/>
  <c r="AU11" i="26" s="1"/>
  <c r="J55" i="29"/>
  <c r="J25" i="26"/>
  <c r="K25" i="26" s="1"/>
  <c r="BM25" i="26"/>
  <c r="BN25" i="26" s="1"/>
  <c r="AT8" i="26"/>
  <c r="AU8" i="26" s="1"/>
  <c r="B9" i="28"/>
  <c r="U47" i="26"/>
  <c r="J9" i="26"/>
  <c r="AT9" i="26"/>
  <c r="AU9" i="26" s="1"/>
  <c r="AT7" i="26"/>
  <c r="AU7" i="26" s="1"/>
  <c r="AT15" i="26"/>
  <c r="AU15" i="26" s="1"/>
  <c r="M15" i="26"/>
  <c r="N15" i="26" s="1"/>
  <c r="AT18" i="26"/>
  <c r="AU18" i="26" s="1"/>
  <c r="AT25" i="26"/>
  <c r="AU25" i="26" s="1"/>
  <c r="M25" i="26"/>
  <c r="J151" i="29"/>
  <c r="B40" i="28"/>
  <c r="BJ47" i="26"/>
  <c r="J115" i="29"/>
  <c r="B31" i="28"/>
  <c r="J94" i="29"/>
  <c r="B23" i="28"/>
  <c r="AI47" i="26"/>
  <c r="K24" i="26"/>
  <c r="G24" i="26"/>
  <c r="H24" i="26" s="1"/>
  <c r="BM24" i="26"/>
  <c r="BN24" i="26" s="1"/>
  <c r="J137" i="29"/>
  <c r="B36" i="28"/>
  <c r="BF47" i="26"/>
  <c r="J101" i="29"/>
  <c r="B27" i="28"/>
  <c r="J73" i="29"/>
  <c r="B19" i="28"/>
  <c r="BM34" i="26"/>
  <c r="BN34" i="26" s="1"/>
  <c r="J34" i="26"/>
  <c r="M38" i="26"/>
  <c r="AR34" i="26"/>
  <c r="AT26" i="26"/>
  <c r="AU26" i="26" s="1"/>
  <c r="M26" i="26"/>
  <c r="N26" i="26" s="1"/>
  <c r="AR23" i="26"/>
  <c r="AR17" i="26"/>
  <c r="J131" i="29"/>
  <c r="BC47" i="26"/>
  <c r="J96" i="29"/>
  <c r="AK47" i="26"/>
  <c r="J82" i="29"/>
  <c r="X47" i="26"/>
  <c r="AT13" i="26"/>
  <c r="AU13" i="26" s="1"/>
  <c r="J13" i="26"/>
  <c r="G10" i="26"/>
  <c r="H10" i="26" s="1"/>
  <c r="K10" i="26"/>
  <c r="G7" i="26"/>
  <c r="H7" i="26" s="1"/>
  <c r="K7" i="26"/>
  <c r="BM20" i="26"/>
  <c r="BN20" i="26" s="1"/>
  <c r="J20" i="26"/>
  <c r="BM14" i="26"/>
  <c r="BN14" i="26" s="1"/>
  <c r="J14" i="26"/>
  <c r="M32" i="26"/>
  <c r="AT32" i="26"/>
  <c r="AU32" i="26" s="1"/>
  <c r="AT38" i="26"/>
  <c r="AU38" i="26" s="1"/>
  <c r="J15" i="26"/>
  <c r="G11" i="26"/>
  <c r="H11" i="26" s="1"/>
  <c r="K11" i="26"/>
  <c r="BM16" i="26"/>
  <c r="BN16" i="26" s="1"/>
  <c r="K12" i="26"/>
  <c r="G12" i="26"/>
  <c r="H12" i="26" s="1"/>
  <c r="J33" i="26"/>
  <c r="AT19" i="26"/>
  <c r="AU19" i="26" s="1"/>
  <c r="M37" i="26"/>
  <c r="AT37" i="26"/>
  <c r="AU37" i="26" s="1"/>
  <c r="M29" i="26"/>
  <c r="AT29" i="26"/>
  <c r="AU29" i="26" s="1"/>
  <c r="M27" i="26"/>
  <c r="N27" i="26" s="1"/>
  <c r="AT27" i="26"/>
  <c r="AU27" i="26" s="1"/>
  <c r="M22" i="26"/>
  <c r="AT22" i="26"/>
  <c r="AU22" i="26" s="1"/>
  <c r="J112" i="29"/>
  <c r="AO47" i="26"/>
  <c r="J92" i="29"/>
  <c r="AG47" i="26"/>
  <c r="M14" i="26"/>
  <c r="N14" i="26" s="1"/>
  <c r="AT14" i="26"/>
  <c r="AU14" i="26" s="1"/>
  <c r="M21" i="26"/>
  <c r="BM21" i="26"/>
  <c r="BN21" i="26" s="1"/>
  <c r="AT28" i="26"/>
  <c r="AU28" i="26" s="1"/>
  <c r="M28" i="26"/>
  <c r="K27" i="26"/>
  <c r="G27" i="26"/>
  <c r="H27" i="26" s="1"/>
  <c r="K18" i="26"/>
  <c r="G18" i="26"/>
  <c r="H18" i="26" s="1"/>
  <c r="K17" i="26"/>
  <c r="G8" i="26"/>
  <c r="H8" i="26" s="1"/>
  <c r="N8" i="26"/>
  <c r="G16" i="26"/>
  <c r="H16" i="26" s="1"/>
  <c r="K16" i="26"/>
  <c r="K19" i="26"/>
  <c r="G19" i="26"/>
  <c r="H19" i="26" s="1"/>
  <c r="G26" i="26"/>
  <c r="H26" i="26" s="1"/>
  <c r="K26" i="26"/>
  <c r="BM5" i="26" l="1"/>
  <c r="BA44" i="26"/>
  <c r="BA45" i="26" s="1"/>
  <c r="S44" i="26"/>
  <c r="S45" i="26" s="1"/>
  <c r="S41" i="26"/>
  <c r="BL41" i="26"/>
  <c r="BM6" i="26"/>
  <c r="BN6" i="26" s="1"/>
  <c r="M6" i="26"/>
  <c r="N6" i="26" s="1"/>
  <c r="AT6" i="26"/>
  <c r="AU6" i="26" s="1"/>
  <c r="BA41" i="26"/>
  <c r="J6" i="26"/>
  <c r="K6" i="26" s="1"/>
  <c r="BA42" i="26"/>
  <c r="BL44" i="26"/>
  <c r="BL45" i="26" s="1"/>
  <c r="M5" i="26"/>
  <c r="N5" i="26" s="1"/>
  <c r="BL42" i="26"/>
  <c r="AS42" i="26"/>
  <c r="AS41" i="26"/>
  <c r="AS44" i="26"/>
  <c r="AS45" i="26" s="1"/>
  <c r="AS46" i="26" s="1"/>
  <c r="K9" i="26"/>
  <c r="G9" i="26"/>
  <c r="H9" i="26" s="1"/>
  <c r="N25" i="26"/>
  <c r="G25" i="26"/>
  <c r="H25" i="26" s="1"/>
  <c r="N28" i="26"/>
  <c r="G28" i="26"/>
  <c r="H28" i="26" s="1"/>
  <c r="N21" i="26"/>
  <c r="G21" i="26"/>
  <c r="H21" i="26" s="1"/>
  <c r="G22" i="26"/>
  <c r="H22" i="26" s="1"/>
  <c r="N22" i="26"/>
  <c r="N29" i="26"/>
  <c r="G29" i="26"/>
  <c r="H29" i="26" s="1"/>
  <c r="N37" i="26"/>
  <c r="G37" i="26"/>
  <c r="H37" i="26" s="1"/>
  <c r="G33" i="26"/>
  <c r="H33" i="26" s="1"/>
  <c r="K33" i="26"/>
  <c r="N32" i="26"/>
  <c r="G32" i="26"/>
  <c r="H32" i="26" s="1"/>
  <c r="G14" i="26"/>
  <c r="H14" i="26" s="1"/>
  <c r="K14" i="26"/>
  <c r="G20" i="26"/>
  <c r="H20" i="26" s="1"/>
  <c r="K20" i="26"/>
  <c r="BA46" i="26"/>
  <c r="BA47" i="26" s="1"/>
  <c r="M17" i="26"/>
  <c r="AT17" i="26"/>
  <c r="AU17" i="26" s="1"/>
  <c r="M34" i="26"/>
  <c r="N34" i="26" s="1"/>
  <c r="AT34" i="26"/>
  <c r="AU34" i="26" s="1"/>
  <c r="G34" i="26"/>
  <c r="H34" i="26" s="1"/>
  <c r="K34" i="26"/>
  <c r="BN5" i="26"/>
  <c r="BN44" i="26"/>
  <c r="BN45" i="26" s="1"/>
  <c r="K15" i="26"/>
  <c r="G15" i="26"/>
  <c r="H15" i="26" s="1"/>
  <c r="G13" i="26"/>
  <c r="H13" i="26" s="1"/>
  <c r="K13" i="26"/>
  <c r="AT23" i="26"/>
  <c r="AU23" i="26" s="1"/>
  <c r="M23" i="26"/>
  <c r="N38" i="26"/>
  <c r="G38" i="26"/>
  <c r="H38" i="26" s="1"/>
  <c r="BN42" i="26" l="1"/>
  <c r="L10" i="29" s="1"/>
  <c r="BN41" i="26"/>
  <c r="BL46" i="26"/>
  <c r="BL47" i="26" s="1"/>
  <c r="BL48" i="26" s="1"/>
  <c r="J41" i="26"/>
  <c r="G6" i="26"/>
  <c r="H6" i="26" s="1"/>
  <c r="G5" i="26"/>
  <c r="H5" i="26" s="1"/>
  <c r="K42" i="26"/>
  <c r="AS47" i="26"/>
  <c r="AS48" i="26" s="1"/>
  <c r="N23" i="26"/>
  <c r="G23" i="26"/>
  <c r="H23" i="26" s="1"/>
  <c r="K43" i="26"/>
  <c r="L6" i="29" s="1"/>
  <c r="AU44" i="26"/>
  <c r="AU45" i="26" s="1"/>
  <c r="AU46" i="26" s="1"/>
  <c r="AU42" i="26"/>
  <c r="L9" i="29" s="1"/>
  <c r="N17" i="26"/>
  <c r="G17" i="26"/>
  <c r="H17" i="26" s="1"/>
  <c r="N46" i="26"/>
  <c r="N47" i="26" s="1"/>
  <c r="K46" i="26"/>
  <c r="K47" i="26" s="1"/>
  <c r="AU41" i="26"/>
  <c r="BN46" i="26"/>
  <c r="BN47" i="26" s="1"/>
  <c r="M41" i="26"/>
  <c r="AS49" i="26" l="1"/>
  <c r="AS50" i="26" s="1"/>
  <c r="AS51" i="26" s="1"/>
  <c r="N43" i="26"/>
  <c r="L7" i="29" s="1"/>
  <c r="G41" i="26"/>
  <c r="N42" i="26"/>
  <c r="N48" i="26"/>
  <c r="N49" i="26" s="1"/>
  <c r="AU47" i="26"/>
  <c r="H46" i="26"/>
  <c r="H47" i="26" s="1"/>
  <c r="H48" i="26" s="1"/>
  <c r="H43" i="26"/>
  <c r="L4" i="29" s="1"/>
  <c r="M49" i="29" s="1"/>
  <c r="H42" i="26"/>
  <c r="BN48" i="26"/>
  <c r="K48" i="26"/>
  <c r="H49" i="26" l="1"/>
  <c r="H50" i="26" s="1"/>
  <c r="N50" i="26"/>
  <c r="N51" i="26" s="1"/>
  <c r="N52" i="26" s="1"/>
  <c r="K49" i="26"/>
  <c r="BN49" i="26"/>
  <c r="BN50" i="26" s="1"/>
  <c r="L49" i="29"/>
  <c r="J49" i="29"/>
  <c r="G29" i="29"/>
  <c r="B29" i="29"/>
  <c r="B49" i="29"/>
  <c r="F49" i="29"/>
  <c r="H49" i="29"/>
  <c r="D49" i="29"/>
  <c r="I29" i="29"/>
  <c r="D29" i="29"/>
  <c r="J29" i="29"/>
  <c r="I49" i="29"/>
  <c r="E29" i="29"/>
  <c r="L29" i="29"/>
  <c r="M29" i="29"/>
  <c r="E49" i="29"/>
  <c r="H29" i="29"/>
  <c r="F29" i="29"/>
  <c r="G49" i="29"/>
  <c r="AU48" i="26"/>
  <c r="H51" i="26" l="1"/>
  <c r="AU49" i="26"/>
  <c r="AU50" i="26" s="1"/>
  <c r="K50" i="26"/>
  <c r="N53" i="26"/>
  <c r="N54" i="26" s="1"/>
  <c r="N55" i="26" s="1"/>
  <c r="H52" i="26" l="1"/>
  <c r="H53" i="26" s="1"/>
  <c r="H54" i="26" s="1"/>
  <c r="AU51" i="26"/>
  <c r="AU52" i="26" s="1"/>
  <c r="K51" i="26"/>
  <c r="K52" i="26" s="1"/>
  <c r="K53" i="26" s="1"/>
  <c r="K54" i="26" s="1"/>
  <c r="K55" i="26" s="1"/>
  <c r="H55" i="26" l="1"/>
</calcChain>
</file>

<file path=xl/sharedStrings.xml><?xml version="1.0" encoding="utf-8"?>
<sst xmlns="http://schemas.openxmlformats.org/spreadsheetml/2006/main" count="682" uniqueCount="236">
  <si>
    <t>Participants</t>
  </si>
  <si>
    <t>a</t>
  </si>
  <si>
    <t>Items</t>
  </si>
  <si>
    <t>Compétences</t>
  </si>
  <si>
    <t>Nombre de réponses</t>
  </si>
  <si>
    <t>Réponses correctes</t>
  </si>
  <si>
    <t>Réponses incorrectes</t>
  </si>
  <si>
    <t xml:space="preserve">   Pas de réponse</t>
  </si>
  <si>
    <t>Classe</t>
  </si>
  <si>
    <t>Classe :</t>
  </si>
  <si>
    <t>Pas de réponse</t>
  </si>
  <si>
    <r>
      <t xml:space="preserve">Pour profiter des fonctionnalités de cette grille, </t>
    </r>
    <r>
      <rPr>
        <b/>
        <sz val="12"/>
        <rFont val="Arial"/>
        <family val="2"/>
      </rPr>
      <t>il suffit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de remplir la feuille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"Encodage réponses Es"</t>
    </r>
    <r>
      <rPr>
        <sz val="12"/>
        <rFont val="Arial"/>
        <family val="2"/>
      </rPr>
      <t xml:space="preserve"> ;</t>
    </r>
  </si>
  <si>
    <t>Fonctionnalités</t>
  </si>
  <si>
    <t>* Seuls les codes admis pourront être introduits.</t>
  </si>
  <si>
    <t>* Une fois tous les items encodés, vous obtiendrez pour chaque élève et pour votre classe une série de scores.</t>
  </si>
  <si>
    <t>* Le score des élèves absents n'intervient pas dans le score moyen de la classe.</t>
  </si>
  <si>
    <t>En cas de problème avec cette grille</t>
  </si>
  <si>
    <t>0-1-9</t>
  </si>
  <si>
    <t xml:space="preserve">Total / </t>
  </si>
  <si>
    <t>Total</t>
  </si>
  <si>
    <t>en %</t>
  </si>
  <si>
    <t>Moyenne</t>
  </si>
  <si>
    <t>Elèves</t>
  </si>
  <si>
    <t>Abs</t>
  </si>
  <si>
    <t>% réussite</t>
  </si>
  <si>
    <t>% FWB</t>
  </si>
  <si>
    <t>FASE ETAB :</t>
  </si>
  <si>
    <t xml:space="preserve">FASE IMPL : </t>
  </si>
  <si>
    <t>FASE IMPL :</t>
  </si>
  <si>
    <t>Total /</t>
  </si>
  <si>
    <t>Proportion d'élèves ayant réussi l'item</t>
  </si>
  <si>
    <t>Proportion d'élèves ayant réussi l'item en FWB</t>
  </si>
  <si>
    <r>
      <t xml:space="preserve">les feuilles "Compétences" et "Tri" </t>
    </r>
    <r>
      <rPr>
        <b/>
        <sz val="12"/>
        <rFont val="Arial"/>
        <family val="2"/>
      </rPr>
      <t>se complètent automatiquement</t>
    </r>
    <r>
      <rPr>
        <sz val="12"/>
        <rFont val="Arial"/>
        <family val="2"/>
      </rPr>
      <t>.</t>
    </r>
  </si>
  <si>
    <r>
      <t>Code</t>
    </r>
    <r>
      <rPr>
        <b/>
        <sz val="12"/>
        <rFont val="Arial"/>
        <family val="2"/>
      </rPr>
      <t xml:space="preserve"> 1</t>
    </r>
  </si>
  <si>
    <t>réponse correcte</t>
  </si>
  <si>
    <r>
      <t>Code</t>
    </r>
    <r>
      <rPr>
        <b/>
        <sz val="12"/>
        <rFont val="Arial"/>
        <family val="2"/>
      </rPr>
      <t xml:space="preserve"> 0</t>
    </r>
  </si>
  <si>
    <t>réponse incorrecte</t>
  </si>
  <si>
    <r>
      <t>Code</t>
    </r>
    <r>
      <rPr>
        <b/>
        <sz val="12"/>
        <rFont val="Arial"/>
        <family val="2"/>
      </rPr>
      <t xml:space="preserve"> 9</t>
    </r>
  </si>
  <si>
    <t>pas de réponse (omission)</t>
  </si>
  <si>
    <r>
      <t>Code</t>
    </r>
    <r>
      <rPr>
        <b/>
        <sz val="12"/>
        <rFont val="Arial"/>
        <family val="2"/>
      </rPr>
      <t xml:space="preserve"> a</t>
    </r>
  </si>
  <si>
    <t>absence</t>
  </si>
  <si>
    <t>Score global à l'épreuve</t>
  </si>
  <si>
    <t>Moy FWB</t>
  </si>
  <si>
    <r>
      <t>Vous devez d'abord</t>
    </r>
    <r>
      <rPr>
        <b/>
        <sz val="12"/>
        <rFont val="Arial"/>
        <family val="2"/>
      </rPr>
      <t xml:space="preserve"> impérativement</t>
    </r>
    <r>
      <rPr>
        <sz val="12"/>
        <rFont val="Arial"/>
        <family val="2"/>
      </rPr>
      <t xml:space="preserve"> encoder </t>
    </r>
    <r>
      <rPr>
        <b/>
        <sz val="12"/>
        <rFont val="Arial"/>
        <family val="2"/>
      </rPr>
      <t>le nom de l'école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le nom de la classe</t>
    </r>
    <r>
      <rPr>
        <sz val="12"/>
        <rFont val="Arial"/>
        <family val="2"/>
      </rPr>
      <t>,</t>
    </r>
    <r>
      <rPr>
        <b/>
        <sz val="12"/>
        <rFont val="Arial"/>
        <family val="2"/>
      </rPr>
      <t xml:space="preserve"> </t>
    </r>
  </si>
  <si>
    <r>
      <t>* Pour l'encodage, TOUTES les cellules d'une même ligne doivent être remplies sinon un "</t>
    </r>
    <r>
      <rPr>
        <b/>
        <sz val="12"/>
        <color indexed="10"/>
        <rFont val="Arial"/>
        <family val="2"/>
      </rPr>
      <t>!</t>
    </r>
    <r>
      <rPr>
        <sz val="12"/>
        <rFont val="Arial"/>
        <family val="2"/>
      </rPr>
      <t>"</t>
    </r>
    <r>
      <rPr>
        <sz val="12"/>
        <rFont val="Arial"/>
        <family val="2"/>
      </rPr>
      <t xml:space="preserve"> apparait dans la colonne "Abs"</t>
    </r>
  </si>
  <si>
    <t>Commencez l'encodage ici !</t>
  </si>
  <si>
    <t>Katenda BUKUMBABU : 02/690.82.20 ou katenda.bukumbabu@cfwb.be</t>
  </si>
  <si>
    <t>Sexe</t>
  </si>
  <si>
    <t>Année de naissance</t>
  </si>
  <si>
    <t>Questions destinées uniquement à l'échantillon</t>
  </si>
  <si>
    <t>Élèves                  Encodage</t>
  </si>
  <si>
    <t>École :</t>
  </si>
  <si>
    <t>École</t>
  </si>
  <si>
    <t>Écart-type</t>
  </si>
  <si>
    <t>Ma plus belle récréation</t>
  </si>
  <si>
    <t>Recherche Malou</t>
  </si>
  <si>
    <t>A la découverte…</t>
  </si>
  <si>
    <t>Dans toutes les langues</t>
  </si>
  <si>
    <t>Ne prenez pas la chouette</t>
  </si>
  <si>
    <t>Total/14</t>
  </si>
  <si>
    <t>Total/21</t>
  </si>
  <si>
    <t>Total/15</t>
  </si>
  <si>
    <t>MOY</t>
  </si>
  <si>
    <t>Total/6</t>
  </si>
  <si>
    <t>Total/8</t>
  </si>
  <si>
    <t>Avis de recherce</t>
  </si>
  <si>
    <t>[0,10[</t>
  </si>
  <si>
    <t>[10,20[</t>
  </si>
  <si>
    <t>[20,30[</t>
  </si>
  <si>
    <t>[30,40[</t>
  </si>
  <si>
    <t>[40,50[</t>
  </si>
  <si>
    <t>[50,60[</t>
  </si>
  <si>
    <t>[60,70[</t>
  </si>
  <si>
    <t>[70,80[</t>
  </si>
  <si>
    <t>[80,90[</t>
  </si>
  <si>
    <t>[90,100]</t>
  </si>
  <si>
    <r>
      <t>le N° FASE de l'établissement</t>
    </r>
    <r>
      <rPr>
        <sz val="12"/>
        <rFont val="Arial"/>
        <family val="2"/>
      </rPr>
      <t xml:space="preserve"> (obligatoire) et</t>
    </r>
    <r>
      <rPr>
        <b/>
        <sz val="12"/>
        <rFont val="Arial"/>
        <family val="2"/>
      </rPr>
      <t xml:space="preserve"> le N° FASE de l'implantation</t>
    </r>
    <r>
      <rPr>
        <sz val="12"/>
        <rFont val="Arial"/>
        <family val="2"/>
      </rPr>
      <t xml:space="preserve"> (si nécessaire).</t>
    </r>
  </si>
  <si>
    <t>Cette grille a été conçue dans le cadre de l'évaluation externe en mathématiques</t>
  </si>
  <si>
    <t>* Si un élève est absent à une partie de l'épreuve, il faut encoder "a" dans les différents items concernés, ce qui fera apparaitre "a" dans la colonne finale "Abs"</t>
  </si>
  <si>
    <t>3a</t>
  </si>
  <si>
    <t>3b</t>
  </si>
  <si>
    <t>4a</t>
  </si>
  <si>
    <t>4b</t>
  </si>
  <si>
    <t>7a</t>
  </si>
  <si>
    <t>7b</t>
  </si>
  <si>
    <t>7c</t>
  </si>
  <si>
    <t>7d</t>
  </si>
  <si>
    <t>7e</t>
  </si>
  <si>
    <t>8a</t>
  </si>
  <si>
    <t>8b</t>
  </si>
  <si>
    <t>8c</t>
  </si>
  <si>
    <t>8d</t>
  </si>
  <si>
    <t>8e</t>
  </si>
  <si>
    <t>8f</t>
  </si>
  <si>
    <t>9a</t>
  </si>
  <si>
    <t>9b</t>
  </si>
  <si>
    <t>9c</t>
  </si>
  <si>
    <t>9d</t>
  </si>
  <si>
    <t>9e</t>
  </si>
  <si>
    <t>16a</t>
  </si>
  <si>
    <t>16b</t>
  </si>
  <si>
    <t>16c</t>
  </si>
  <si>
    <t>0-1-2-8-9</t>
  </si>
  <si>
    <t>0-1-8-9</t>
  </si>
  <si>
    <t>17a</t>
  </si>
  <si>
    <t>17c</t>
  </si>
  <si>
    <t>17d</t>
  </si>
  <si>
    <t>17b</t>
  </si>
  <si>
    <r>
      <t>Évaluation externe non certificative
Mathématiques - 2014
4</t>
    </r>
    <r>
      <rPr>
        <vertAlign val="superscript"/>
        <sz val="14"/>
        <rFont val="Arial"/>
        <family val="2"/>
      </rPr>
      <t>e</t>
    </r>
    <r>
      <rPr>
        <sz val="14"/>
        <rFont val="Arial"/>
        <family val="2"/>
      </rPr>
      <t xml:space="preserve"> année de transition</t>
    </r>
  </si>
  <si>
    <t>Équations</t>
  </si>
  <si>
    <t>Ressources</t>
  </si>
  <si>
    <t>Problèmes</t>
  </si>
  <si>
    <t>Triangle rectangle</t>
  </si>
  <si>
    <t>Résolution de problèmes</t>
  </si>
  <si>
    <t>Ressource</t>
  </si>
  <si>
    <t>Items réussis / 4</t>
  </si>
  <si>
    <t>Items réussis / 24</t>
  </si>
  <si>
    <t>Items réussis / 2</t>
  </si>
  <si>
    <t>Total
équations</t>
  </si>
  <si>
    <t>%</t>
  </si>
  <si>
    <t>Items réussis 
/ 26</t>
  </si>
  <si>
    <t>Items réussis / 9</t>
  </si>
  <si>
    <t>Items réussis 
/ 13</t>
  </si>
  <si>
    <t>Crédits partiels</t>
  </si>
  <si>
    <t>Moyenne / 2</t>
  </si>
  <si>
    <t>[0,1[</t>
  </si>
  <si>
    <t>[1,2[</t>
  </si>
  <si>
    <t>Moyenne / 24</t>
  </si>
  <si>
    <t>Moyenne / 26</t>
  </si>
  <si>
    <t>[2,3[</t>
  </si>
  <si>
    <t>Moyenne / 9</t>
  </si>
  <si>
    <t>[2, 4[</t>
  </si>
  <si>
    <t>[4, 6[</t>
  </si>
  <si>
    <t>[6, 8[</t>
  </si>
  <si>
    <t>[0,3[</t>
  </si>
  <si>
    <t>[3 6[</t>
  </si>
  <si>
    <t>[6,9[</t>
  </si>
  <si>
    <t>[9,12[</t>
  </si>
  <si>
    <t>[12,15[</t>
  </si>
  <si>
    <t>[15,18[</t>
  </si>
  <si>
    <t>[18,21[</t>
  </si>
  <si>
    <t>[21,24]</t>
  </si>
  <si>
    <t>[3,6[</t>
  </si>
  <si>
    <t>[21,24[</t>
  </si>
  <si>
    <t>[25,26]</t>
  </si>
  <si>
    <t>Moyenne / 4</t>
  </si>
  <si>
    <t>[3,4]</t>
  </si>
  <si>
    <t>[0, 2[</t>
  </si>
  <si>
    <t>[8, 9[</t>
  </si>
  <si>
    <t>[2,4[</t>
  </si>
  <si>
    <t>[4,6[</t>
  </si>
  <si>
    <t>[6,8[</t>
  </si>
  <si>
    <t>[8,10[</t>
  </si>
  <si>
    <t>[10,12[</t>
  </si>
  <si>
    <t>[12,13[</t>
  </si>
  <si>
    <t>Moyenne / 13</t>
  </si>
  <si>
    <t>Domaine</t>
  </si>
  <si>
    <t>Léopold KROEMMER: 02/690.82.12 ou leopold.kroemmer@cfwb.be</t>
  </si>
  <si>
    <t>[0,2[</t>
  </si>
  <si>
    <r>
      <t xml:space="preserve">* En bas de la grille, </t>
    </r>
    <r>
      <rPr>
        <u/>
        <sz val="12"/>
        <rFont val="Arial"/>
        <family val="2"/>
      </rPr>
      <t>si nécessaire</t>
    </r>
    <r>
      <rPr>
        <sz val="12"/>
        <rFont val="Arial"/>
        <family val="2"/>
      </rPr>
      <t>, des indications apparaissent vous renseignant le nombre de lignes à compléter</t>
    </r>
  </si>
  <si>
    <r>
      <t xml:space="preserve">Code </t>
    </r>
    <r>
      <rPr>
        <b/>
        <sz val="12"/>
        <rFont val="Arial"/>
        <family val="2"/>
      </rPr>
      <t>8</t>
    </r>
  </si>
  <si>
    <r>
      <t xml:space="preserve">Code </t>
    </r>
    <r>
      <rPr>
        <b/>
        <sz val="12"/>
        <rFont val="Arial"/>
        <family val="2"/>
      </rPr>
      <t>2</t>
    </r>
  </si>
  <si>
    <t>uniquement pour la question 1</t>
  </si>
  <si>
    <t>2014 – 4e année de l'enseignement secondaire de transition</t>
  </si>
  <si>
    <t xml:space="preserve"> absent
totalité
épreuve</t>
  </si>
  <si>
    <t>Total
triangle rectangle</t>
  </si>
  <si>
    <r>
      <t>Évaluation externe non certificative
Mathématiques - 2014
4</t>
    </r>
    <r>
      <rPr>
        <vertAlign val="superscript"/>
        <sz val="16"/>
        <rFont val="Arial"/>
        <family val="2"/>
      </rPr>
      <t>e</t>
    </r>
    <r>
      <rPr>
        <sz val="16"/>
        <rFont val="Arial"/>
        <family val="2"/>
      </rPr>
      <t xml:space="preserve"> année de transition</t>
    </r>
  </si>
  <si>
    <t>crédit partiel</t>
  </si>
  <si>
    <t>* Si un élève est absent à toute l'épreuve, il faut encoder "a" dans la colonne "absent totalité épreuve"</t>
  </si>
  <si>
    <t>TABLEAU 1 - Moyenne à l'ensemble du test et sous-scores</t>
  </si>
  <si>
    <t>Élèves en FWB</t>
  </si>
  <si>
    <t>Élèves hors ED</t>
  </si>
  <si>
    <t>Élèves ED</t>
  </si>
  <si>
    <t>Ma classe</t>
  </si>
  <si>
    <t>GRAPHIQUE 1a - Distribution du score global des classes hors ED à l'épreuve de mathématiques</t>
  </si>
  <si>
    <t>Hors ED</t>
  </si>
  <si>
    <t>ED</t>
  </si>
  <si>
    <t>Position de votre classe si celle-ci se trouve dans une implantation ne bénéficiant pas d'un encadrement différencié</t>
  </si>
  <si>
    <t>GRAPHIQUE 1b - Distribution du score global des classes en ED à l'épreuve de mathématiques</t>
  </si>
  <si>
    <t>Question</t>
  </si>
  <si>
    <t>Item</t>
  </si>
  <si>
    <t>Total FWB</t>
  </si>
  <si>
    <t>Avis sur la difficulté
de la question</t>
  </si>
  <si>
    <t>Q1</t>
  </si>
  <si>
    <t>Q2</t>
  </si>
  <si>
    <t>Code 1</t>
  </si>
  <si>
    <t>Code 8</t>
  </si>
  <si>
    <t>Q3</t>
  </si>
  <si>
    <t>Q4</t>
  </si>
  <si>
    <t>Q7</t>
  </si>
  <si>
    <t>Q8</t>
  </si>
  <si>
    <t>Q10</t>
  </si>
  <si>
    <t>Q16</t>
  </si>
  <si>
    <t>Q9</t>
  </si>
  <si>
    <t>Q17</t>
  </si>
  <si>
    <t>Q18</t>
  </si>
  <si>
    <t>Q19</t>
  </si>
  <si>
    <t>Ensemble du test (39 items)</t>
  </si>
  <si>
    <t>Problèmes (6 items)</t>
  </si>
  <si>
    <t>Maitrise des ressources (33 items)</t>
  </si>
  <si>
    <t>Équation (26 items)</t>
  </si>
  <si>
    <t>Triangle rectangle (13 items)</t>
  </si>
  <si>
    <t>Code 2</t>
  </si>
  <si>
    <t>Savoirs et savoir-faire</t>
  </si>
  <si>
    <t>Résolutions d'équations du 1er degré</t>
  </si>
  <si>
    <t>Vérification de la solution d'une équation</t>
  </si>
  <si>
    <t>Repérage d'une erreur de résolution</t>
  </si>
  <si>
    <t>Nombre de solution d'une équation</t>
  </si>
  <si>
    <t>Équation impossible et équation indéterminée</t>
  </si>
  <si>
    <t>Équation du second degré</t>
  </si>
  <si>
    <t>Mise en équation</t>
  </si>
  <si>
    <t>Le triangle rectangle</t>
  </si>
  <si>
    <t>Connaissance des formules des nombres trigonométriques</t>
  </si>
  <si>
    <t>Application du théorème de Pythagore sans un dessin en support</t>
  </si>
  <si>
    <t>Application de formules trigonométriques et du théorème de Pythagore avec un dessin en support</t>
  </si>
  <si>
    <t>79 %</t>
  </si>
  <si>
    <t>93 %</t>
  </si>
  <si>
    <t>63 %</t>
  </si>
  <si>
    <t>49 %</t>
  </si>
  <si>
    <t>78 %</t>
  </si>
  <si>
    <t>64 %</t>
  </si>
  <si>
    <t>43 %</t>
  </si>
  <si>
    <t>89 %</t>
  </si>
  <si>
    <t>76 %</t>
  </si>
  <si>
    <t>80 %</t>
  </si>
  <si>
    <t>69 %</t>
  </si>
  <si>
    <t>92 %</t>
  </si>
  <si>
    <t>87 %</t>
  </si>
  <si>
    <t>53 %</t>
  </si>
  <si>
    <t>24 %</t>
  </si>
  <si>
    <t>68 %</t>
  </si>
  <si>
    <t>67 %</t>
  </si>
  <si>
    <t>Application de formules trigonométriques sans un dessin en support</t>
  </si>
  <si>
    <t>77 %</t>
  </si>
  <si>
    <t>1 ou 2</t>
  </si>
  <si>
    <t>Votre classe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</si>
</sst>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7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b/>
      <sz val="12"/>
      <color indexed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14"/>
      <name val="Arial"/>
      <family val="2"/>
    </font>
    <font>
      <vertAlign val="super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b/>
      <sz val="12"/>
      <color indexed="52"/>
      <name val="Arial"/>
      <family val="2"/>
    </font>
    <font>
      <sz val="10"/>
      <color indexed="52"/>
      <name val="Arial"/>
      <family val="2"/>
    </font>
    <font>
      <b/>
      <sz val="14"/>
      <color indexed="9"/>
      <name val="Arial"/>
      <family val="2"/>
    </font>
    <font>
      <b/>
      <sz val="8"/>
      <color indexed="63"/>
      <name val="Arial"/>
      <family val="2"/>
    </font>
    <font>
      <b/>
      <sz val="11"/>
      <color indexed="9"/>
      <name val="Arial"/>
      <family val="2"/>
    </font>
    <font>
      <sz val="12"/>
      <color indexed="63"/>
      <name val="Arial"/>
      <family val="2"/>
    </font>
    <font>
      <sz val="10"/>
      <color indexed="63"/>
      <name val="Arial"/>
      <family val="2"/>
    </font>
    <font>
      <b/>
      <sz val="7"/>
      <color indexed="63"/>
      <name val="Arial"/>
      <family val="2"/>
    </font>
    <font>
      <b/>
      <sz val="11"/>
      <color indexed="63"/>
      <name val="Arial"/>
      <family val="2"/>
    </font>
    <font>
      <b/>
      <sz val="10"/>
      <color indexed="63"/>
      <name val="Arial"/>
      <family val="2"/>
    </font>
    <font>
      <sz val="9"/>
      <color indexed="63"/>
      <name val="Arial"/>
      <family val="2"/>
    </font>
    <font>
      <sz val="12"/>
      <color indexed="9"/>
      <name val="Arial"/>
    </font>
    <font>
      <sz val="8"/>
      <color indexed="63"/>
      <name val="Arial"/>
      <family val="2"/>
    </font>
    <font>
      <sz val="8"/>
      <name val="Arial"/>
    </font>
    <font>
      <b/>
      <sz val="36"/>
      <color indexed="24"/>
      <name val="Arial"/>
    </font>
    <font>
      <b/>
      <sz val="36"/>
      <name val="Arial"/>
    </font>
    <font>
      <i/>
      <sz val="10"/>
      <color indexed="63"/>
      <name val="Arial"/>
      <family val="2"/>
    </font>
    <font>
      <b/>
      <sz val="10"/>
      <color indexed="9"/>
      <name val="Arial"/>
      <family val="2"/>
    </font>
    <font>
      <b/>
      <sz val="9"/>
      <color indexed="63"/>
      <name val="Arial"/>
      <family val="2"/>
    </font>
    <font>
      <b/>
      <sz val="11"/>
      <name val="Arial"/>
      <family val="2"/>
    </font>
    <font>
      <b/>
      <sz val="7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1"/>
        <bgColor indexed="27"/>
      </patternFill>
    </fill>
    <fill>
      <patternFill patternType="solid">
        <fgColor indexed="44"/>
        <bgColor indexed="27"/>
      </patternFill>
    </fill>
    <fill>
      <patternFill patternType="solid">
        <fgColor indexed="5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3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 style="dott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24"/>
      </bottom>
      <diagonal/>
    </border>
    <border>
      <left/>
      <right/>
      <top style="thick">
        <color indexed="24"/>
      </top>
      <bottom/>
      <diagonal/>
    </border>
    <border>
      <left/>
      <right/>
      <top style="thick">
        <color indexed="24"/>
      </top>
      <bottom style="thin">
        <color indexed="26"/>
      </bottom>
      <diagonal/>
    </border>
    <border>
      <left/>
      <right/>
      <top style="thick">
        <color indexed="24"/>
      </top>
      <bottom style="thick">
        <color indexed="24"/>
      </bottom>
      <diagonal/>
    </border>
    <border>
      <left/>
      <right/>
      <top style="medium">
        <color indexed="24"/>
      </top>
      <bottom style="medium">
        <color indexed="2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/>
      <top/>
      <bottom style="thin">
        <color theme="6" tint="0.39997558519241921"/>
      </bottom>
      <diagonal/>
    </border>
    <border>
      <left/>
      <right/>
      <top style="thin">
        <color theme="6" tint="0.39997558519241921"/>
      </top>
      <bottom/>
      <diagonal/>
    </border>
    <border>
      <left/>
      <right/>
      <top style="thin">
        <color indexed="24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indexed="24"/>
      </top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9">
    <xf numFmtId="0" fontId="0" fillId="0" borderId="0" xfId="0"/>
    <xf numFmtId="49" fontId="5" fillId="0" borderId="0" xfId="0" applyNumberFormat="1" applyFont="1" applyProtection="1">
      <protection hidden="1"/>
    </xf>
    <xf numFmtId="0" fontId="4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6" fillId="0" borderId="0" xfId="0" applyFont="1" applyProtection="1">
      <protection hidden="1"/>
    </xf>
    <xf numFmtId="1" fontId="6" fillId="0" borderId="0" xfId="0" applyNumberFormat="1" applyFont="1" applyProtection="1">
      <protection hidden="1"/>
    </xf>
    <xf numFmtId="0" fontId="6" fillId="0" borderId="0" xfId="0" applyFont="1" applyBorder="1" applyProtection="1">
      <protection hidden="1"/>
    </xf>
    <xf numFmtId="0" fontId="17" fillId="0" borderId="1" xfId="0" applyFont="1" applyFill="1" applyBorder="1" applyAlignment="1" applyProtection="1">
      <alignment horizontal="center"/>
      <protection hidden="1"/>
    </xf>
    <xf numFmtId="0" fontId="12" fillId="0" borderId="2" xfId="0" applyFont="1" applyFill="1" applyBorder="1" applyAlignment="1" applyProtection="1">
      <alignment horizontal="center"/>
      <protection hidden="1"/>
    </xf>
    <xf numFmtId="0" fontId="12" fillId="0" borderId="3" xfId="0" applyFont="1" applyFill="1" applyBorder="1" applyAlignment="1" applyProtection="1">
      <alignment horizontal="center"/>
      <protection hidden="1"/>
    </xf>
    <xf numFmtId="0" fontId="14" fillId="0" borderId="3" xfId="0" applyFont="1" applyFill="1" applyBorder="1" applyAlignment="1" applyProtection="1">
      <alignment horizontal="center"/>
      <protection hidden="1"/>
    </xf>
    <xf numFmtId="0" fontId="4" fillId="0" borderId="0" xfId="0" applyFont="1" applyFill="1" applyProtection="1"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Border="1" applyProtection="1">
      <protection hidden="1"/>
    </xf>
    <xf numFmtId="0" fontId="12" fillId="0" borderId="4" xfId="0" applyFont="1" applyFill="1" applyBorder="1" applyAlignment="1" applyProtection="1">
      <alignment horizontal="center"/>
      <protection hidden="1"/>
    </xf>
    <xf numFmtId="9" fontId="4" fillId="0" borderId="0" xfId="1" applyFont="1" applyProtection="1">
      <protection hidden="1"/>
    </xf>
    <xf numFmtId="0" fontId="11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9" fontId="4" fillId="0" borderId="0" xfId="1" applyFont="1" applyAlignment="1" applyProtection="1">
      <alignment horizontal="center"/>
      <protection hidden="1"/>
    </xf>
    <xf numFmtId="0" fontId="4" fillId="0" borderId="5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0" fontId="3" fillId="2" borderId="7" xfId="0" applyFont="1" applyFill="1" applyBorder="1" applyProtection="1">
      <protection hidden="1"/>
    </xf>
    <xf numFmtId="1" fontId="5" fillId="0" borderId="0" xfId="0" applyNumberFormat="1" applyFont="1" applyBorder="1" applyProtection="1">
      <protection hidden="1"/>
    </xf>
    <xf numFmtId="1" fontId="6" fillId="0" borderId="0" xfId="0" applyNumberFormat="1" applyFont="1" applyBorder="1" applyProtection="1">
      <protection hidden="1"/>
    </xf>
    <xf numFmtId="0" fontId="16" fillId="0" borderId="8" xfId="0" applyFont="1" applyBorder="1" applyAlignment="1" applyProtection="1">
      <alignment vertical="center" wrapText="1"/>
      <protection hidden="1"/>
    </xf>
    <xf numFmtId="9" fontId="3" fillId="0" borderId="9" xfId="0" applyNumberFormat="1" applyFont="1" applyFill="1" applyBorder="1" applyAlignment="1" applyProtection="1">
      <alignment horizontal="center" vertical="center" shrinkToFit="1"/>
      <protection hidden="1"/>
    </xf>
    <xf numFmtId="0" fontId="4" fillId="0" borderId="0" xfId="0" applyFont="1" applyBorder="1" applyProtection="1">
      <protection hidden="1"/>
    </xf>
    <xf numFmtId="0" fontId="3" fillId="0" borderId="10" xfId="0" applyFont="1" applyFill="1" applyBorder="1" applyAlignment="1" applyProtection="1">
      <alignment horizontal="center"/>
      <protection hidden="1"/>
    </xf>
    <xf numFmtId="1" fontId="3" fillId="0" borderId="1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Alignment="1" applyProtection="1">
      <alignment vertical="center"/>
      <protection hidden="1"/>
    </xf>
    <xf numFmtId="49" fontId="5" fillId="0" borderId="0" xfId="0" applyNumberFormat="1" applyFont="1" applyAlignment="1" applyProtection="1">
      <alignment vertical="center"/>
      <protection hidden="1"/>
    </xf>
    <xf numFmtId="1" fontId="5" fillId="0" borderId="0" xfId="0" applyNumberFormat="1" applyFont="1" applyBorder="1" applyAlignment="1" applyProtection="1">
      <alignment vertic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16" fillId="0" borderId="0" xfId="0" applyFont="1"/>
    <xf numFmtId="0" fontId="0" fillId="0" borderId="0" xfId="0" applyFill="1"/>
    <xf numFmtId="0" fontId="16" fillId="0" borderId="11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4" fillId="0" borderId="12" xfId="0" applyFont="1" applyBorder="1" applyAlignment="1" applyProtection="1">
      <alignment horizont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Protection="1">
      <protection hidden="1"/>
    </xf>
    <xf numFmtId="9" fontId="4" fillId="0" borderId="0" xfId="1" applyFont="1" applyFill="1" applyProtection="1">
      <protection hidden="1"/>
    </xf>
    <xf numFmtId="0" fontId="3" fillId="0" borderId="13" xfId="0" applyFont="1" applyFill="1" applyBorder="1" applyAlignment="1" applyProtection="1">
      <alignment horizontal="center"/>
      <protection hidden="1"/>
    </xf>
    <xf numFmtId="0" fontId="3" fillId="0" borderId="14" xfId="0" applyFont="1" applyFill="1" applyBorder="1" applyAlignment="1" applyProtection="1">
      <alignment horizontal="center"/>
      <protection hidden="1"/>
    </xf>
    <xf numFmtId="0" fontId="4" fillId="0" borderId="15" xfId="0" applyFont="1" applyBorder="1" applyProtection="1">
      <protection hidden="1"/>
    </xf>
    <xf numFmtId="0" fontId="4" fillId="0" borderId="15" xfId="0" applyFont="1" applyBorder="1" applyAlignment="1" applyProtection="1">
      <alignment vertical="center"/>
      <protection hidden="1"/>
    </xf>
    <xf numFmtId="0" fontId="3" fillId="0" borderId="16" xfId="0" applyFont="1" applyBorder="1" applyAlignment="1">
      <alignment horizontal="center"/>
    </xf>
    <xf numFmtId="0" fontId="20" fillId="3" borderId="17" xfId="0" applyFont="1" applyFill="1" applyBorder="1" applyAlignment="1" applyProtection="1">
      <alignment vertical="center" wrapText="1"/>
      <protection locked="0"/>
    </xf>
    <xf numFmtId="0" fontId="20" fillId="3" borderId="18" xfId="0" applyFont="1" applyFill="1" applyBorder="1" applyAlignment="1" applyProtection="1">
      <alignment vertical="center" wrapText="1"/>
      <protection locked="0"/>
    </xf>
    <xf numFmtId="0" fontId="12" fillId="0" borderId="19" xfId="0" applyFont="1" applyBorder="1" applyAlignment="1" applyProtection="1">
      <alignment shrinkToFit="1"/>
      <protection locked="0"/>
    </xf>
    <xf numFmtId="0" fontId="12" fillId="0" borderId="20" xfId="0" applyFont="1" applyBorder="1" applyAlignment="1" applyProtection="1">
      <alignment shrinkToFit="1"/>
      <protection locked="0"/>
    </xf>
    <xf numFmtId="0" fontId="12" fillId="0" borderId="21" xfId="0" applyFont="1" applyBorder="1" applyAlignment="1" applyProtection="1">
      <alignment shrinkToFit="1"/>
      <protection locked="0"/>
    </xf>
    <xf numFmtId="0" fontId="7" fillId="0" borderId="15" xfId="0" applyFont="1" applyBorder="1" applyAlignment="1" applyProtection="1">
      <alignment vertical="center"/>
      <protection hidden="1"/>
    </xf>
    <xf numFmtId="0" fontId="11" fillId="0" borderId="15" xfId="0" applyFont="1" applyBorder="1" applyAlignment="1" applyProtection="1">
      <alignment vertical="center"/>
      <protection hidden="1"/>
    </xf>
    <xf numFmtId="0" fontId="12" fillId="0" borderId="15" xfId="0" applyFont="1" applyBorder="1" applyProtection="1">
      <protection hidden="1"/>
    </xf>
    <xf numFmtId="0" fontId="12" fillId="0" borderId="0" xfId="0" applyFont="1" applyBorder="1" applyProtection="1">
      <protection hidden="1"/>
    </xf>
    <xf numFmtId="0" fontId="6" fillId="4" borderId="0" xfId="0" applyFont="1" applyFill="1" applyProtection="1">
      <protection hidden="1"/>
    </xf>
    <xf numFmtId="0" fontId="6" fillId="4" borderId="0" xfId="0" applyFont="1" applyFill="1" applyBorder="1" applyProtection="1">
      <protection hidden="1"/>
    </xf>
    <xf numFmtId="0" fontId="16" fillId="4" borderId="0" xfId="0" applyFont="1" applyFill="1" applyBorder="1" applyAlignment="1" applyProtection="1">
      <alignment horizontal="center"/>
      <protection hidden="1"/>
    </xf>
    <xf numFmtId="0" fontId="6" fillId="4" borderId="22" xfId="0" applyFont="1" applyFill="1" applyBorder="1" applyProtection="1">
      <protection hidden="1"/>
    </xf>
    <xf numFmtId="0" fontId="6" fillId="4" borderId="23" xfId="0" applyFont="1" applyFill="1" applyBorder="1" applyProtection="1">
      <protection hidden="1"/>
    </xf>
    <xf numFmtId="0" fontId="6" fillId="4" borderId="22" xfId="0" applyFont="1" applyFill="1" applyBorder="1" applyAlignment="1" applyProtection="1">
      <alignment horizontal="center"/>
      <protection hidden="1"/>
    </xf>
    <xf numFmtId="0" fontId="21" fillId="4" borderId="22" xfId="0" applyFont="1" applyFill="1" applyBorder="1" applyAlignment="1" applyProtection="1">
      <alignment horizontal="center" vertical="center" textRotation="90"/>
      <protection hidden="1"/>
    </xf>
    <xf numFmtId="0" fontId="11" fillId="4" borderId="22" xfId="0" applyFont="1" applyFill="1" applyBorder="1" applyProtection="1">
      <protection hidden="1"/>
    </xf>
    <xf numFmtId="0" fontId="11" fillId="4" borderId="24" xfId="0" applyFont="1" applyFill="1" applyBorder="1" applyProtection="1">
      <protection hidden="1"/>
    </xf>
    <xf numFmtId="0" fontId="6" fillId="4" borderId="25" xfId="0" applyFont="1" applyFill="1" applyBorder="1" applyProtection="1">
      <protection hidden="1"/>
    </xf>
    <xf numFmtId="0" fontId="11" fillId="4" borderId="0" xfId="0" applyFont="1" applyFill="1" applyProtection="1">
      <protection hidden="1"/>
    </xf>
    <xf numFmtId="0" fontId="13" fillId="4" borderId="0" xfId="0" applyFont="1" applyFill="1" applyProtection="1">
      <protection hidden="1"/>
    </xf>
    <xf numFmtId="0" fontId="4" fillId="4" borderId="0" xfId="0" applyFont="1" applyFill="1" applyBorder="1" applyProtection="1">
      <protection hidden="1"/>
    </xf>
    <xf numFmtId="0" fontId="3" fillId="4" borderId="0" xfId="0" applyFont="1" applyFill="1" applyBorder="1" applyProtection="1">
      <protection hidden="1"/>
    </xf>
    <xf numFmtId="0" fontId="3" fillId="4" borderId="26" xfId="0" applyFont="1" applyFill="1" applyBorder="1" applyProtection="1">
      <protection hidden="1"/>
    </xf>
    <xf numFmtId="0" fontId="3" fillId="4" borderId="0" xfId="0" applyFont="1" applyFill="1" applyProtection="1">
      <protection hidden="1"/>
    </xf>
    <xf numFmtId="0" fontId="18" fillId="4" borderId="22" xfId="0" applyFont="1" applyFill="1" applyBorder="1" applyProtection="1">
      <protection hidden="1"/>
    </xf>
    <xf numFmtId="0" fontId="4" fillId="4" borderId="0" xfId="0" applyFont="1" applyFill="1" applyProtection="1">
      <protection hidden="1"/>
    </xf>
    <xf numFmtId="0" fontId="4" fillId="4" borderId="0" xfId="0" applyFont="1" applyFill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right"/>
      <protection hidden="1"/>
    </xf>
    <xf numFmtId="0" fontId="4" fillId="4" borderId="0" xfId="0" applyFont="1" applyFill="1" applyAlignment="1" applyProtection="1">
      <alignment vertical="center"/>
      <protection hidden="1"/>
    </xf>
    <xf numFmtId="0" fontId="4" fillId="4" borderId="22" xfId="0" applyFont="1" applyFill="1" applyBorder="1" applyAlignment="1" applyProtection="1">
      <alignment vertical="center"/>
      <protection hidden="1"/>
    </xf>
    <xf numFmtId="0" fontId="8" fillId="4" borderId="22" xfId="0" applyFont="1" applyFill="1" applyBorder="1" applyAlignment="1" applyProtection="1">
      <alignment horizontal="right" vertical="center"/>
      <protection hidden="1"/>
    </xf>
    <xf numFmtId="0" fontId="16" fillId="4" borderId="22" xfId="0" applyFont="1" applyFill="1" applyBorder="1" applyAlignment="1" applyProtection="1">
      <alignment horizontal="right" vertical="center"/>
      <protection hidden="1"/>
    </xf>
    <xf numFmtId="9" fontId="4" fillId="4" borderId="0" xfId="1" applyFont="1" applyFill="1" applyProtection="1">
      <protection hidden="1"/>
    </xf>
    <xf numFmtId="0" fontId="3" fillId="4" borderId="0" xfId="0" applyFont="1" applyFill="1" applyBorder="1" applyAlignment="1" applyProtection="1">
      <alignment horizontal="center" vertical="center" shrinkToFit="1"/>
      <protection hidden="1"/>
    </xf>
    <xf numFmtId="0" fontId="16" fillId="4" borderId="0" xfId="0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8" fillId="4" borderId="0" xfId="0" applyFont="1" applyFill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center"/>
      <protection hidden="1"/>
    </xf>
    <xf numFmtId="0" fontId="3" fillId="4" borderId="0" xfId="0" applyFont="1" applyFill="1" applyBorder="1" applyAlignment="1" applyProtection="1">
      <alignment horizontal="center"/>
      <protection hidden="1"/>
    </xf>
    <xf numFmtId="0" fontId="16" fillId="4" borderId="11" xfId="0" applyFont="1" applyFill="1" applyBorder="1" applyAlignment="1" applyProtection="1">
      <alignment horizontal="center" vertical="center" shrinkToFit="1"/>
      <protection hidden="1"/>
    </xf>
    <xf numFmtId="0" fontId="4" fillId="4" borderId="0" xfId="0" applyFont="1" applyFill="1" applyAlignment="1" applyProtection="1">
      <alignment horizontal="center"/>
      <protection hidden="1"/>
    </xf>
    <xf numFmtId="0" fontId="3" fillId="4" borderId="10" xfId="0" applyFont="1" applyFill="1" applyBorder="1" applyAlignment="1" applyProtection="1">
      <alignment horizontal="center"/>
      <protection hidden="1"/>
    </xf>
    <xf numFmtId="0" fontId="4" fillId="4" borderId="27" xfId="0" applyFont="1" applyFill="1" applyBorder="1" applyProtection="1">
      <protection hidden="1"/>
    </xf>
    <xf numFmtId="0" fontId="3" fillId="4" borderId="27" xfId="0" applyFont="1" applyFill="1" applyBorder="1" applyAlignment="1" applyProtection="1">
      <alignment horizontal="right"/>
      <protection hidden="1"/>
    </xf>
    <xf numFmtId="0" fontId="12" fillId="0" borderId="28" xfId="0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Alignment="1" applyProtection="1">
      <alignment horizontal="right"/>
      <protection hidden="1"/>
    </xf>
    <xf numFmtId="0" fontId="4" fillId="4" borderId="11" xfId="0" applyFont="1" applyFill="1" applyBorder="1" applyAlignment="1" applyProtection="1">
      <alignment horizontal="right"/>
      <protection hidden="1"/>
    </xf>
    <xf numFmtId="9" fontId="3" fillId="0" borderId="29" xfId="0" applyNumberFormat="1" applyFont="1" applyFill="1" applyBorder="1" applyAlignment="1" applyProtection="1">
      <alignment horizontal="center" vertical="center" shrinkToFit="1"/>
      <protection hidden="1"/>
    </xf>
    <xf numFmtId="0" fontId="16" fillId="4" borderId="18" xfId="0" applyFont="1" applyFill="1" applyBorder="1" applyAlignment="1" applyProtection="1">
      <alignment horizontal="right" indent="1"/>
      <protection hidden="1"/>
    </xf>
    <xf numFmtId="0" fontId="16" fillId="4" borderId="30" xfId="0" applyFont="1" applyFill="1" applyBorder="1" applyAlignment="1" applyProtection="1">
      <alignment horizontal="right" indent="1"/>
      <protection hidden="1"/>
    </xf>
    <xf numFmtId="9" fontId="3" fillId="0" borderId="31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32" xfId="0" applyFont="1" applyFill="1" applyBorder="1" applyAlignment="1" applyProtection="1">
      <alignment horizontal="center"/>
      <protection hidden="1"/>
    </xf>
    <xf numFmtId="9" fontId="3" fillId="2" borderId="33" xfId="1" applyFont="1" applyFill="1" applyBorder="1" applyAlignment="1" applyProtection="1">
      <alignment horizontal="center" vertical="center" shrinkToFit="1"/>
      <protection hidden="1"/>
    </xf>
    <xf numFmtId="9" fontId="3" fillId="2" borderId="34" xfId="1" applyFont="1" applyFill="1" applyBorder="1" applyAlignment="1" applyProtection="1">
      <alignment horizontal="center" vertical="center" shrinkToFit="1"/>
      <protection hidden="1"/>
    </xf>
    <xf numFmtId="0" fontId="17" fillId="4" borderId="0" xfId="0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0" fontId="19" fillId="4" borderId="35" xfId="0" applyFont="1" applyFill="1" applyBorder="1" applyProtection="1">
      <protection hidden="1"/>
    </xf>
    <xf numFmtId="0" fontId="4" fillId="4" borderId="22" xfId="0" applyFont="1" applyFill="1" applyBorder="1" applyProtection="1">
      <protection hidden="1"/>
    </xf>
    <xf numFmtId="0" fontId="3" fillId="4" borderId="0" xfId="0" applyFont="1" applyFill="1" applyBorder="1" applyAlignment="1" applyProtection="1">
      <alignment horizontal="left" shrinkToFit="1"/>
      <protection hidden="1"/>
    </xf>
    <xf numFmtId="0" fontId="4" fillId="4" borderId="0" xfId="0" applyFont="1" applyFill="1" applyAlignment="1" applyProtection="1">
      <alignment shrinkToFit="1"/>
      <protection hidden="1"/>
    </xf>
    <xf numFmtId="49" fontId="5" fillId="0" borderId="0" xfId="0" applyNumberFormat="1" applyFont="1" applyAlignment="1" applyProtection="1">
      <alignment shrinkToFit="1"/>
      <protection hidden="1"/>
    </xf>
    <xf numFmtId="1" fontId="5" fillId="0" borderId="0" xfId="0" applyNumberFormat="1" applyFont="1" applyBorder="1" applyAlignment="1" applyProtection="1">
      <alignment shrinkToFit="1"/>
      <protection hidden="1"/>
    </xf>
    <xf numFmtId="0" fontId="3" fillId="0" borderId="10" xfId="0" applyFont="1" applyFill="1" applyBorder="1" applyAlignment="1" applyProtection="1">
      <alignment horizontal="center" shrinkToFit="1"/>
      <protection hidden="1"/>
    </xf>
    <xf numFmtId="0" fontId="3" fillId="0" borderId="14" xfId="0" applyFont="1" applyFill="1" applyBorder="1" applyAlignment="1" applyProtection="1">
      <alignment horizontal="center" shrinkToFit="1"/>
      <protection hidden="1"/>
    </xf>
    <xf numFmtId="0" fontId="4" fillId="0" borderId="15" xfId="0" applyFont="1" applyBorder="1" applyAlignment="1" applyProtection="1">
      <alignment shrinkToFit="1"/>
      <protection hidden="1"/>
    </xf>
    <xf numFmtId="0" fontId="4" fillId="0" borderId="0" xfId="0" applyFont="1" applyAlignment="1" applyProtection="1">
      <alignment shrinkToFit="1"/>
      <protection hidden="1"/>
    </xf>
    <xf numFmtId="9" fontId="3" fillId="0" borderId="36" xfId="0" applyNumberFormat="1" applyFont="1" applyFill="1" applyBorder="1" applyAlignment="1" applyProtection="1">
      <alignment horizontal="center" vertical="center" shrinkToFit="1"/>
      <protection hidden="1"/>
    </xf>
    <xf numFmtId="9" fontId="3" fillId="2" borderId="37" xfId="1" applyFont="1" applyFill="1" applyBorder="1" applyAlignment="1" applyProtection="1">
      <alignment horizontal="center"/>
      <protection hidden="1"/>
    </xf>
    <xf numFmtId="9" fontId="3" fillId="2" borderId="3" xfId="1" applyFont="1" applyFill="1" applyBorder="1" applyAlignment="1" applyProtection="1">
      <alignment horizontal="center"/>
      <protection hidden="1"/>
    </xf>
    <xf numFmtId="9" fontId="3" fillId="2" borderId="28" xfId="1" applyFont="1" applyFill="1" applyBorder="1" applyAlignment="1" applyProtection="1">
      <alignment horizontal="center"/>
      <protection hidden="1"/>
    </xf>
    <xf numFmtId="0" fontId="16" fillId="4" borderId="38" xfId="0" applyFont="1" applyFill="1" applyBorder="1" applyAlignment="1" applyProtection="1">
      <alignment horizontal="center" vertical="center" shrinkToFit="1"/>
      <protection hidden="1"/>
    </xf>
    <xf numFmtId="0" fontId="11" fillId="4" borderId="11" xfId="0" applyFont="1" applyFill="1" applyBorder="1" applyProtection="1">
      <protection hidden="1"/>
    </xf>
    <xf numFmtId="9" fontId="8" fillId="2" borderId="39" xfId="0" applyNumberFormat="1" applyFont="1" applyFill="1" applyBorder="1" applyAlignment="1" applyProtection="1">
      <alignment horizontal="center"/>
    </xf>
    <xf numFmtId="0" fontId="4" fillId="4" borderId="22" xfId="0" applyFont="1" applyFill="1" applyBorder="1" applyAlignment="1" applyProtection="1">
      <alignment horizontal="center"/>
      <protection hidden="1"/>
    </xf>
    <xf numFmtId="1" fontId="3" fillId="0" borderId="13" xfId="0" applyNumberFormat="1" applyFont="1" applyFill="1" applyBorder="1" applyAlignment="1" applyProtection="1">
      <alignment horizontal="center"/>
      <protection hidden="1"/>
    </xf>
    <xf numFmtId="0" fontId="16" fillId="4" borderId="0" xfId="0" applyFont="1" applyFill="1" applyBorder="1" applyAlignment="1" applyProtection="1">
      <alignment horizontal="right" indent="1"/>
      <protection hidden="1"/>
    </xf>
    <xf numFmtId="0" fontId="17" fillId="0" borderId="2" xfId="0" applyFont="1" applyFill="1" applyBorder="1" applyAlignment="1" applyProtection="1">
      <alignment horizontal="center"/>
      <protection hidden="1"/>
    </xf>
    <xf numFmtId="0" fontId="4" fillId="4" borderId="15" xfId="0" applyFont="1" applyFill="1" applyBorder="1" applyProtection="1">
      <protection hidden="1"/>
    </xf>
    <xf numFmtId="9" fontId="4" fillId="4" borderId="15" xfId="1" applyFont="1" applyFill="1" applyBorder="1" applyProtection="1">
      <protection hidden="1"/>
    </xf>
    <xf numFmtId="0" fontId="3" fillId="4" borderId="15" xfId="0" applyFont="1" applyFill="1" applyBorder="1" applyAlignment="1" applyProtection="1">
      <alignment horizontal="right"/>
      <protection hidden="1"/>
    </xf>
    <xf numFmtId="0" fontId="15" fillId="4" borderId="15" xfId="0" applyFont="1" applyFill="1" applyBorder="1" applyAlignment="1" applyProtection="1">
      <alignment horizontal="right"/>
      <protection hidden="1"/>
    </xf>
    <xf numFmtId="0" fontId="8" fillId="4" borderId="15" xfId="0" applyFont="1" applyFill="1" applyBorder="1" applyAlignment="1" applyProtection="1">
      <alignment horizontal="right"/>
      <protection hidden="1"/>
    </xf>
    <xf numFmtId="0" fontId="4" fillId="4" borderId="15" xfId="0" applyFont="1" applyFill="1" applyBorder="1" applyAlignment="1" applyProtection="1">
      <alignment shrinkToFit="1"/>
      <protection hidden="1"/>
    </xf>
    <xf numFmtId="0" fontId="4" fillId="4" borderId="15" xfId="0" applyFont="1" applyFill="1" applyBorder="1" applyAlignment="1" applyProtection="1">
      <alignment vertical="center"/>
      <protection hidden="1"/>
    </xf>
    <xf numFmtId="9" fontId="8" fillId="0" borderId="13" xfId="0" applyNumberFormat="1" applyFont="1" applyFill="1" applyBorder="1" applyAlignment="1" applyProtection="1">
      <alignment horizontal="center" vertical="center" wrapText="1"/>
      <protection hidden="1"/>
    </xf>
    <xf numFmtId="9" fontId="8" fillId="0" borderId="39" xfId="0" applyNumberFormat="1" applyFont="1" applyFill="1" applyBorder="1" applyAlignment="1" applyProtection="1">
      <alignment horizontal="center" vertical="center" wrapText="1"/>
      <protection hidden="1"/>
    </xf>
    <xf numFmtId="1" fontId="3" fillId="0" borderId="40" xfId="0" applyNumberFormat="1" applyFont="1" applyFill="1" applyBorder="1" applyAlignment="1" applyProtection="1">
      <alignment horizontal="center"/>
      <protection hidden="1"/>
    </xf>
    <xf numFmtId="0" fontId="3" fillId="4" borderId="41" xfId="0" applyFont="1" applyFill="1" applyBorder="1" applyAlignment="1" applyProtection="1">
      <alignment horizontal="center"/>
      <protection hidden="1"/>
    </xf>
    <xf numFmtId="0" fontId="3" fillId="4" borderId="15" xfId="0" applyFont="1" applyFill="1" applyBorder="1" applyAlignment="1" applyProtection="1">
      <alignment horizontal="center"/>
      <protection hidden="1"/>
    </xf>
    <xf numFmtId="0" fontId="3" fillId="5" borderId="10" xfId="0" applyFont="1" applyFill="1" applyBorder="1" applyAlignment="1" applyProtection="1">
      <protection hidden="1"/>
    </xf>
    <xf numFmtId="164" fontId="8" fillId="5" borderId="13" xfId="0" applyNumberFormat="1" applyFont="1" applyFill="1" applyBorder="1" applyAlignment="1" applyProtection="1">
      <alignment horizontal="center"/>
      <protection hidden="1"/>
    </xf>
    <xf numFmtId="164" fontId="31" fillId="6" borderId="20" xfId="0" applyNumberFormat="1" applyFont="1" applyFill="1" applyBorder="1" applyAlignment="1" applyProtection="1">
      <alignment horizontal="center"/>
      <protection hidden="1"/>
    </xf>
    <xf numFmtId="0" fontId="11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Fill="1" applyBorder="1" applyAlignment="1" applyProtection="1">
      <alignment horizontal="center" vertical="center"/>
      <protection hidden="1"/>
    </xf>
    <xf numFmtId="0" fontId="16" fillId="4" borderId="11" xfId="0" applyFont="1" applyFill="1" applyBorder="1" applyAlignment="1" applyProtection="1">
      <alignment horizontal="right" indent="1"/>
      <protection hidden="1"/>
    </xf>
    <xf numFmtId="0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0" fontId="3" fillId="7" borderId="2" xfId="0" applyFont="1" applyFill="1" applyBorder="1" applyAlignment="1" applyProtection="1">
      <alignment horizontal="center"/>
      <protection hidden="1"/>
    </xf>
    <xf numFmtId="0" fontId="3" fillId="7" borderId="42" xfId="0" applyFont="1" applyFill="1" applyBorder="1" applyAlignment="1" applyProtection="1">
      <alignment horizontal="center"/>
      <protection hidden="1"/>
    </xf>
    <xf numFmtId="164" fontId="8" fillId="5" borderId="14" xfId="0" applyNumberFormat="1" applyFont="1" applyFill="1" applyBorder="1" applyAlignment="1" applyProtection="1">
      <alignment horizontal="center"/>
      <protection hidden="1"/>
    </xf>
    <xf numFmtId="164" fontId="8" fillId="5" borderId="40" xfId="0" applyNumberFormat="1" applyFont="1" applyFill="1" applyBorder="1" applyAlignment="1" applyProtection="1">
      <alignment horizontal="center"/>
      <protection hidden="1"/>
    </xf>
    <xf numFmtId="0" fontId="16" fillId="7" borderId="3" xfId="0" applyFont="1" applyFill="1" applyBorder="1" applyAlignment="1" applyProtection="1">
      <alignment horizontal="center"/>
      <protection hidden="1"/>
    </xf>
    <xf numFmtId="0" fontId="16" fillId="7" borderId="28" xfId="0" applyFont="1" applyFill="1" applyBorder="1" applyAlignment="1" applyProtection="1">
      <alignment horizontal="center"/>
      <protection hidden="1"/>
    </xf>
    <xf numFmtId="0" fontId="11" fillId="4" borderId="0" xfId="0" applyFont="1" applyFill="1" applyBorder="1" applyProtection="1">
      <protection hidden="1"/>
    </xf>
    <xf numFmtId="0" fontId="16" fillId="4" borderId="15" xfId="0" applyFont="1" applyFill="1" applyBorder="1" applyAlignment="1" applyProtection="1">
      <alignment horizontal="right" indent="1"/>
      <protection hidden="1"/>
    </xf>
    <xf numFmtId="0" fontId="3" fillId="4" borderId="0" xfId="0" applyFont="1" applyFill="1" applyBorder="1" applyAlignment="1" applyProtection="1">
      <alignment horizontal="right" indent="1"/>
      <protection hidden="1"/>
    </xf>
    <xf numFmtId="0" fontId="6" fillId="4" borderId="43" xfId="0" applyFont="1" applyFill="1" applyBorder="1" applyProtection="1">
      <protection hidden="1"/>
    </xf>
    <xf numFmtId="0" fontId="11" fillId="0" borderId="22" xfId="0" applyFont="1" applyFill="1" applyBorder="1" applyProtection="1">
      <protection hidden="1"/>
    </xf>
    <xf numFmtId="0" fontId="6" fillId="0" borderId="22" xfId="0" applyFont="1" applyFill="1" applyBorder="1" applyAlignment="1" applyProtection="1">
      <alignment horizontal="center"/>
      <protection hidden="1"/>
    </xf>
    <xf numFmtId="0" fontId="8" fillId="0" borderId="44" xfId="0" applyNumberFormat="1" applyFont="1" applyFill="1" applyBorder="1" applyAlignment="1" applyProtection="1">
      <alignment vertical="center" wrapText="1"/>
      <protection hidden="1"/>
    </xf>
    <xf numFmtId="9" fontId="16" fillId="2" borderId="45" xfId="0" applyNumberFormat="1" applyFont="1" applyFill="1" applyBorder="1" applyAlignment="1" applyProtection="1">
      <alignment horizontal="center" vertical="center" shrinkToFit="1"/>
    </xf>
    <xf numFmtId="0" fontId="11" fillId="8" borderId="22" xfId="0" applyFont="1" applyFill="1" applyBorder="1" applyProtection="1">
      <protection hidden="1"/>
    </xf>
    <xf numFmtId="0" fontId="6" fillId="8" borderId="22" xfId="0" applyFont="1" applyFill="1" applyBorder="1" applyAlignment="1" applyProtection="1">
      <alignment horizontal="center"/>
      <protection hidden="1"/>
    </xf>
    <xf numFmtId="0" fontId="4" fillId="8" borderId="0" xfId="0" applyFont="1" applyFill="1" applyProtection="1">
      <protection hidden="1"/>
    </xf>
    <xf numFmtId="9" fontId="4" fillId="8" borderId="0" xfId="1" applyFont="1" applyFill="1" applyProtection="1">
      <protection hidden="1"/>
    </xf>
    <xf numFmtId="0" fontId="3" fillId="8" borderId="0" xfId="0" applyFont="1" applyFill="1" applyAlignment="1" applyProtection="1">
      <alignment horizontal="center"/>
      <protection hidden="1"/>
    </xf>
    <xf numFmtId="0" fontId="6" fillId="8" borderId="0" xfId="0" applyFont="1" applyFill="1" applyProtection="1">
      <protection hidden="1"/>
    </xf>
    <xf numFmtId="0" fontId="30" fillId="9" borderId="46" xfId="0" applyFont="1" applyFill="1" applyBorder="1" applyAlignment="1" applyProtection="1">
      <alignment horizontal="center" vertical="center" textRotation="90" shrinkToFit="1"/>
      <protection hidden="1"/>
    </xf>
    <xf numFmtId="0" fontId="11" fillId="9" borderId="39" xfId="0" applyFont="1" applyFill="1" applyBorder="1" applyAlignment="1" applyProtection="1">
      <alignment horizontal="center" vertical="center"/>
      <protection hidden="1"/>
    </xf>
    <xf numFmtId="0" fontId="3" fillId="10" borderId="1" xfId="0" applyFont="1" applyFill="1" applyBorder="1" applyAlignment="1" applyProtection="1">
      <alignment horizontal="center" vertical="center"/>
      <protection hidden="1"/>
    </xf>
    <xf numFmtId="9" fontId="8" fillId="2" borderId="47" xfId="0" applyNumberFormat="1" applyFont="1" applyFill="1" applyBorder="1" applyAlignment="1" applyProtection="1">
      <alignment horizontal="center"/>
    </xf>
    <xf numFmtId="0" fontId="3" fillId="2" borderId="48" xfId="0" applyFont="1" applyFill="1" applyBorder="1" applyProtection="1">
      <protection hidden="1"/>
    </xf>
    <xf numFmtId="0" fontId="8" fillId="0" borderId="49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50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48" xfId="0" applyNumberFormat="1" applyFont="1" applyFill="1" applyBorder="1" applyAlignment="1" applyProtection="1">
      <alignment horizontal="center" vertical="center" wrapText="1"/>
      <protection hidden="1"/>
    </xf>
    <xf numFmtId="0" fontId="4" fillId="4" borderId="38" xfId="0" applyFont="1" applyFill="1" applyBorder="1" applyAlignment="1" applyProtection="1">
      <alignment horizontal="center" vertical="center"/>
      <protection hidden="1"/>
    </xf>
    <xf numFmtId="0" fontId="4" fillId="4" borderId="38" xfId="0" applyFont="1" applyFill="1" applyBorder="1" applyAlignment="1" applyProtection="1">
      <alignment horizontal="center"/>
      <protection hidden="1"/>
    </xf>
    <xf numFmtId="9" fontId="8" fillId="0" borderId="8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51" xfId="0" applyFont="1" applyFill="1" applyBorder="1" applyAlignment="1" applyProtection="1">
      <alignment horizontal="center" vertical="center"/>
      <protection hidden="1"/>
    </xf>
    <xf numFmtId="0" fontId="4" fillId="4" borderId="38" xfId="0" applyFont="1" applyFill="1" applyBorder="1" applyProtection="1">
      <protection hidden="1"/>
    </xf>
    <xf numFmtId="0" fontId="3" fillId="4" borderId="38" xfId="0" applyFont="1" applyFill="1" applyBorder="1" applyAlignment="1" applyProtection="1">
      <alignment horizontal="right"/>
      <protection hidden="1"/>
    </xf>
    <xf numFmtId="0" fontId="12" fillId="0" borderId="28" xfId="0" applyFont="1" applyFill="1" applyBorder="1" applyAlignment="1" applyProtection="1">
      <alignment horizontal="center" vertical="center"/>
      <protection hidden="1"/>
    </xf>
    <xf numFmtId="0" fontId="12" fillId="0" borderId="52" xfId="0" applyFont="1" applyFill="1" applyBorder="1" applyAlignment="1" applyProtection="1">
      <alignment horizontal="center" vertical="center"/>
      <protection hidden="1"/>
    </xf>
    <xf numFmtId="0" fontId="12" fillId="0" borderId="1" xfId="0" applyFont="1" applyFill="1" applyBorder="1" applyAlignment="1" applyProtection="1">
      <alignment horizontal="center" vertical="center"/>
      <protection hidden="1"/>
    </xf>
    <xf numFmtId="0" fontId="12" fillId="0" borderId="53" xfId="0" applyFont="1" applyFill="1" applyBorder="1" applyAlignment="1" applyProtection="1">
      <alignment horizontal="center" vertical="center"/>
      <protection hidden="1"/>
    </xf>
    <xf numFmtId="0" fontId="12" fillId="0" borderId="54" xfId="0" applyFont="1" applyFill="1" applyBorder="1" applyAlignment="1" applyProtection="1">
      <alignment horizontal="center"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hidden="1"/>
    </xf>
    <xf numFmtId="0" fontId="12" fillId="0" borderId="55" xfId="0" applyFont="1" applyFill="1" applyBorder="1" applyAlignment="1" applyProtection="1">
      <alignment horizontal="center" vertical="center"/>
      <protection hidden="1"/>
    </xf>
    <xf numFmtId="0" fontId="12" fillId="0" borderId="42" xfId="0" applyFont="1" applyFill="1" applyBorder="1" applyAlignment="1" applyProtection="1">
      <alignment horizontal="center" vertical="center"/>
      <protection hidden="1"/>
    </xf>
    <xf numFmtId="0" fontId="12" fillId="0" borderId="46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3" fillId="11" borderId="32" xfId="0" applyFont="1" applyFill="1" applyBorder="1" applyAlignment="1" applyProtection="1">
      <protection hidden="1"/>
    </xf>
    <xf numFmtId="0" fontId="3" fillId="11" borderId="8" xfId="0" applyFont="1" applyFill="1" applyBorder="1" applyAlignment="1" applyProtection="1">
      <alignment horizontal="center"/>
      <protection hidden="1"/>
    </xf>
    <xf numFmtId="0" fontId="3" fillId="11" borderId="10" xfId="0" applyFont="1" applyFill="1" applyBorder="1" applyAlignment="1" applyProtection="1">
      <protection hidden="1"/>
    </xf>
    <xf numFmtId="0" fontId="16" fillId="7" borderId="56" xfId="0" applyFont="1" applyFill="1" applyBorder="1" applyAlignment="1" applyProtection="1">
      <alignment horizontal="center"/>
      <protection hidden="1"/>
    </xf>
    <xf numFmtId="0" fontId="16" fillId="7" borderId="1" xfId="0" applyFont="1" applyFill="1" applyBorder="1" applyAlignment="1" applyProtection="1">
      <alignment horizontal="center"/>
      <protection hidden="1"/>
    </xf>
    <xf numFmtId="0" fontId="12" fillId="0" borderId="56" xfId="0" applyFont="1" applyFill="1" applyBorder="1" applyAlignment="1" applyProtection="1">
      <alignment horizontal="center"/>
      <protection hidden="1"/>
    </xf>
    <xf numFmtId="0" fontId="16" fillId="7" borderId="57" xfId="0" applyFont="1" applyFill="1" applyBorder="1" applyAlignment="1" applyProtection="1">
      <alignment horizontal="center"/>
      <protection hidden="1"/>
    </xf>
    <xf numFmtId="0" fontId="12" fillId="0" borderId="58" xfId="0" applyFont="1" applyFill="1" applyBorder="1" applyAlignment="1" applyProtection="1">
      <alignment horizontal="center"/>
      <protection hidden="1"/>
    </xf>
    <xf numFmtId="0" fontId="12" fillId="0" borderId="33" xfId="0" applyFont="1" applyFill="1" applyBorder="1" applyAlignment="1" applyProtection="1">
      <alignment horizontal="center"/>
      <protection hidden="1"/>
    </xf>
    <xf numFmtId="9" fontId="3" fillId="0" borderId="59" xfId="0" applyNumberFormat="1" applyFont="1" applyFill="1" applyBorder="1" applyAlignment="1" applyProtection="1">
      <alignment horizontal="center" vertical="center" shrinkToFit="1"/>
      <protection hidden="1"/>
    </xf>
    <xf numFmtId="9" fontId="3" fillId="0" borderId="57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0" xfId="0" applyFont="1" applyFill="1" applyBorder="1" applyAlignment="1" applyProtection="1">
      <alignment horizontal="right"/>
      <protection hidden="1"/>
    </xf>
    <xf numFmtId="0" fontId="4" fillId="4" borderId="0" xfId="0" applyFont="1" applyFill="1" applyBorder="1" applyAlignment="1" applyProtection="1">
      <alignment shrinkToFit="1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35" xfId="0" applyFont="1" applyFill="1" applyBorder="1" applyAlignment="1" applyProtection="1">
      <alignment vertical="center"/>
      <protection hidden="1"/>
    </xf>
    <xf numFmtId="0" fontId="4" fillId="4" borderId="11" xfId="0" applyFont="1" applyFill="1" applyBorder="1" applyProtection="1">
      <protection hidden="1"/>
    </xf>
    <xf numFmtId="0" fontId="3" fillId="4" borderId="25" xfId="0" applyFont="1" applyFill="1" applyBorder="1" applyAlignment="1" applyProtection="1">
      <alignment horizontal="right"/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0" fontId="4" fillId="4" borderId="14" xfId="0" applyFont="1" applyFill="1" applyBorder="1" applyAlignment="1" applyProtection="1">
      <alignment horizontal="center"/>
      <protection hidden="1"/>
    </xf>
    <xf numFmtId="0" fontId="15" fillId="4" borderId="11" xfId="0" applyFont="1" applyFill="1" applyBorder="1" applyAlignment="1" applyProtection="1">
      <alignment horizontal="right"/>
      <protection hidden="1"/>
    </xf>
    <xf numFmtId="0" fontId="14" fillId="0" borderId="58" xfId="0" applyFont="1" applyFill="1" applyBorder="1" applyAlignment="1" applyProtection="1">
      <alignment horizontal="center"/>
      <protection hidden="1"/>
    </xf>
    <xf numFmtId="9" fontId="3" fillId="0" borderId="58" xfId="0" applyNumberFormat="1" applyFont="1" applyFill="1" applyBorder="1" applyAlignment="1" applyProtection="1">
      <alignment horizontal="center" vertical="center" shrinkToFit="1"/>
      <protection hidden="1"/>
    </xf>
    <xf numFmtId="9" fontId="16" fillId="2" borderId="46" xfId="0" applyNumberFormat="1" applyFont="1" applyFill="1" applyBorder="1" applyAlignment="1" applyProtection="1">
      <alignment horizontal="center" vertical="center" shrinkToFit="1"/>
    </xf>
    <xf numFmtId="0" fontId="3" fillId="4" borderId="11" xfId="0" applyFont="1" applyFill="1" applyBorder="1" applyAlignment="1" applyProtection="1">
      <alignment horizontal="right" indent="1"/>
      <protection hidden="1"/>
    </xf>
    <xf numFmtId="0" fontId="6" fillId="4" borderId="11" xfId="0" applyFont="1" applyFill="1" applyBorder="1" applyProtection="1">
      <protection hidden="1"/>
    </xf>
    <xf numFmtId="0" fontId="16" fillId="0" borderId="21" xfId="0" applyFont="1" applyBorder="1" applyAlignment="1" applyProtection="1">
      <alignment horizontal="right" vertical="center"/>
      <protection hidden="1"/>
    </xf>
    <xf numFmtId="0" fontId="12" fillId="0" borderId="60" xfId="0" applyFont="1" applyBorder="1" applyAlignment="1" applyProtection="1">
      <alignment shrinkToFit="1"/>
      <protection locked="0"/>
    </xf>
    <xf numFmtId="0" fontId="16" fillId="0" borderId="6" xfId="0" applyFont="1" applyBorder="1" applyAlignment="1" applyProtection="1">
      <alignment horizontal="right" vertical="center"/>
      <protection hidden="1"/>
    </xf>
    <xf numFmtId="0" fontId="12" fillId="0" borderId="61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22" fillId="0" borderId="20" xfId="0" applyFont="1" applyFill="1" applyBorder="1" applyAlignment="1" applyProtection="1">
      <alignment horizontal="center"/>
      <protection hidden="1"/>
    </xf>
    <xf numFmtId="0" fontId="4" fillId="4" borderId="62" xfId="0" applyFont="1" applyFill="1" applyBorder="1" applyAlignment="1" applyProtection="1">
      <alignment shrinkToFit="1"/>
      <protection hidden="1"/>
    </xf>
    <xf numFmtId="0" fontId="4" fillId="4" borderId="62" xfId="0" applyFont="1" applyFill="1" applyBorder="1" applyAlignment="1" applyProtection="1">
      <alignment vertical="center"/>
      <protection hidden="1"/>
    </xf>
    <xf numFmtId="0" fontId="12" fillId="4" borderId="31" xfId="0" applyFont="1" applyFill="1" applyBorder="1" applyAlignment="1" applyProtection="1">
      <alignment horizontal="center"/>
      <protection hidden="1"/>
    </xf>
    <xf numFmtId="0" fontId="12" fillId="4" borderId="56" xfId="0" applyFont="1" applyFill="1" applyBorder="1" applyAlignment="1" applyProtection="1">
      <alignment horizontal="center"/>
      <protection hidden="1"/>
    </xf>
    <xf numFmtId="0" fontId="12" fillId="4" borderId="63" xfId="0" applyFont="1" applyFill="1" applyBorder="1" applyAlignment="1" applyProtection="1">
      <alignment horizontal="center"/>
      <protection hidden="1"/>
    </xf>
    <xf numFmtId="0" fontId="11" fillId="4" borderId="18" xfId="0" applyFont="1" applyFill="1" applyBorder="1" applyProtection="1">
      <protection hidden="1"/>
    </xf>
    <xf numFmtId="0" fontId="3" fillId="4" borderId="64" xfId="0" applyFont="1" applyFill="1" applyBorder="1" applyAlignment="1" applyProtection="1">
      <alignment vertical="center" wrapText="1"/>
      <protection locked="0"/>
    </xf>
    <xf numFmtId="0" fontId="3" fillId="12" borderId="2" xfId="0" applyFont="1" applyFill="1" applyBorder="1" applyAlignment="1" applyProtection="1">
      <alignment horizontal="center" vertical="center"/>
      <protection hidden="1"/>
    </xf>
    <xf numFmtId="0" fontId="3" fillId="12" borderId="1" xfId="0" applyFont="1" applyFill="1" applyBorder="1" applyAlignment="1" applyProtection="1">
      <alignment horizontal="center" vertical="center"/>
      <protection hidden="1"/>
    </xf>
    <xf numFmtId="0" fontId="12" fillId="0" borderId="31" xfId="0" applyFont="1" applyFill="1" applyBorder="1" applyAlignment="1" applyProtection="1">
      <alignment horizontal="center"/>
      <protection hidden="1"/>
    </xf>
    <xf numFmtId="0" fontId="16" fillId="7" borderId="31" xfId="0" applyFont="1" applyFill="1" applyBorder="1" applyAlignment="1" applyProtection="1">
      <alignment horizontal="center"/>
      <protection hidden="1"/>
    </xf>
    <xf numFmtId="9" fontId="3" fillId="0" borderId="33" xfId="0" applyNumberFormat="1" applyFont="1" applyFill="1" applyBorder="1" applyAlignment="1" applyProtection="1">
      <alignment horizontal="center" vertical="center" shrinkToFit="1"/>
      <protection hidden="1"/>
    </xf>
    <xf numFmtId="0" fontId="12" fillId="0" borderId="65" xfId="0" applyFont="1" applyFill="1" applyBorder="1" applyAlignment="1" applyProtection="1">
      <alignment horizontal="center" vertical="center"/>
      <protection hidden="1"/>
    </xf>
    <xf numFmtId="0" fontId="12" fillId="0" borderId="66" xfId="0" applyFont="1" applyFill="1" applyBorder="1" applyAlignment="1" applyProtection="1">
      <alignment horizontal="center" vertical="center"/>
      <protection hidden="1"/>
    </xf>
    <xf numFmtId="0" fontId="12" fillId="0" borderId="24" xfId="0" applyFont="1" applyFill="1" applyBorder="1" applyAlignment="1" applyProtection="1">
      <alignment horizontal="center" vertical="center"/>
      <protection hidden="1"/>
    </xf>
    <xf numFmtId="0" fontId="3" fillId="13" borderId="42" xfId="0" applyFont="1" applyFill="1" applyBorder="1" applyAlignment="1" applyProtection="1">
      <alignment horizontal="center"/>
      <protection hidden="1"/>
    </xf>
    <xf numFmtId="0" fontId="3" fillId="14" borderId="42" xfId="0" applyFont="1" applyFill="1" applyBorder="1" applyAlignment="1" applyProtection="1">
      <alignment horizontal="center"/>
      <protection hidden="1"/>
    </xf>
    <xf numFmtId="0" fontId="4" fillId="15" borderId="46" xfId="0" applyFont="1" applyFill="1" applyBorder="1" applyAlignment="1" applyProtection="1">
      <alignment horizontal="center"/>
      <protection hidden="1"/>
    </xf>
    <xf numFmtId="0" fontId="4" fillId="15" borderId="45" xfId="0" applyFont="1" applyFill="1" applyBorder="1" applyAlignment="1" applyProtection="1">
      <alignment horizontal="center"/>
      <protection hidden="1"/>
    </xf>
    <xf numFmtId="0" fontId="8" fillId="0" borderId="67" xfId="0" quotePrefix="1" applyFont="1" applyBorder="1" applyAlignment="1" applyProtection="1">
      <alignment horizontal="center" vertical="center" wrapText="1"/>
      <protection hidden="1"/>
    </xf>
    <xf numFmtId="0" fontId="12" fillId="0" borderId="18" xfId="0" applyFont="1" applyBorder="1" applyAlignment="1" applyProtection="1">
      <alignment horizontal="center" shrinkToFit="1"/>
      <protection locked="0"/>
    </xf>
    <xf numFmtId="0" fontId="12" fillId="0" borderId="68" xfId="0" applyFont="1" applyBorder="1" applyAlignment="1" applyProtection="1">
      <alignment horizontal="center" shrinkToFit="1"/>
      <protection locked="0"/>
    </xf>
    <xf numFmtId="0" fontId="12" fillId="0" borderId="5" xfId="0" applyFont="1" applyBorder="1" applyAlignment="1" applyProtection="1">
      <alignment horizontal="center" shrinkToFit="1"/>
      <protection locked="0"/>
    </xf>
    <xf numFmtId="0" fontId="12" fillId="0" borderId="11" xfId="0" applyFont="1" applyBorder="1" applyAlignment="1" applyProtection="1">
      <alignment horizontal="center" shrinkToFit="1"/>
      <protection locked="0"/>
    </xf>
    <xf numFmtId="0" fontId="16" fillId="14" borderId="3" xfId="0" applyFont="1" applyFill="1" applyBorder="1" applyAlignment="1" applyProtection="1">
      <alignment horizontal="center"/>
      <protection hidden="1"/>
    </xf>
    <xf numFmtId="0" fontId="4" fillId="15" borderId="69" xfId="0" applyFont="1" applyFill="1" applyBorder="1" applyAlignment="1" applyProtection="1">
      <alignment horizontal="center"/>
      <protection hidden="1"/>
    </xf>
    <xf numFmtId="0" fontId="4" fillId="15" borderId="55" xfId="0" applyFont="1" applyFill="1" applyBorder="1" applyAlignment="1" applyProtection="1">
      <alignment horizontal="center"/>
      <protection hidden="1"/>
    </xf>
    <xf numFmtId="0" fontId="4" fillId="15" borderId="48" xfId="0" applyFont="1" applyFill="1" applyBorder="1" applyAlignment="1" applyProtection="1">
      <alignment horizontal="center"/>
      <protection hidden="1"/>
    </xf>
    <xf numFmtId="0" fontId="4" fillId="4" borderId="31" xfId="0" applyFont="1" applyFill="1" applyBorder="1" applyAlignment="1" applyProtection="1">
      <alignment horizontal="center"/>
      <protection hidden="1"/>
    </xf>
    <xf numFmtId="0" fontId="4" fillId="15" borderId="70" xfId="0" applyFont="1" applyFill="1" applyBorder="1" applyAlignment="1" applyProtection="1">
      <alignment horizontal="center"/>
      <protection hidden="1"/>
    </xf>
    <xf numFmtId="0" fontId="12" fillId="0" borderId="37" xfId="0" applyFont="1" applyFill="1" applyBorder="1" applyAlignment="1" applyProtection="1">
      <alignment horizontal="center" vertical="center"/>
      <protection hidden="1"/>
    </xf>
    <xf numFmtId="0" fontId="12" fillId="0" borderId="71" xfId="0" applyFont="1" applyFill="1" applyBorder="1" applyAlignment="1" applyProtection="1">
      <alignment horizontal="center" vertical="center"/>
      <protection hidden="1"/>
    </xf>
    <xf numFmtId="0" fontId="12" fillId="0" borderId="72" xfId="0" applyFont="1" applyFill="1" applyBorder="1" applyAlignment="1" applyProtection="1">
      <alignment horizontal="center" vertical="center"/>
      <protection hidden="1"/>
    </xf>
    <xf numFmtId="0" fontId="12" fillId="0" borderId="73" xfId="0" applyFont="1" applyFill="1" applyBorder="1" applyAlignment="1" applyProtection="1">
      <alignment horizontal="center" vertical="center"/>
      <protection hidden="1"/>
    </xf>
    <xf numFmtId="0" fontId="12" fillId="0" borderId="41" xfId="0" applyFont="1" applyFill="1" applyBorder="1" applyAlignment="1" applyProtection="1">
      <alignment horizontal="center" vertical="center"/>
      <protection hidden="1"/>
    </xf>
    <xf numFmtId="0" fontId="12" fillId="0" borderId="15" xfId="0" applyFont="1" applyFill="1" applyBorder="1" applyAlignment="1" applyProtection="1">
      <alignment horizontal="center" vertical="center"/>
      <protection hidden="1"/>
    </xf>
    <xf numFmtId="0" fontId="12" fillId="0" borderId="57" xfId="0" applyFont="1" applyFill="1" applyBorder="1" applyAlignment="1" applyProtection="1">
      <alignment horizontal="center" vertical="center"/>
      <protection hidden="1"/>
    </xf>
    <xf numFmtId="0" fontId="1" fillId="0" borderId="42" xfId="0" applyFont="1" applyFill="1" applyBorder="1" applyAlignment="1" applyProtection="1">
      <alignment horizontal="center" vertical="center"/>
      <protection hidden="1"/>
    </xf>
    <xf numFmtId="0" fontId="1" fillId="0" borderId="1" xfId="0" applyFont="1" applyFill="1" applyBorder="1" applyAlignment="1" applyProtection="1">
      <alignment horizontal="center" vertical="center"/>
      <protection hidden="1"/>
    </xf>
    <xf numFmtId="0" fontId="1" fillId="0" borderId="46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2" xfId="0" applyFont="1" applyFill="1" applyBorder="1" applyAlignment="1" applyProtection="1">
      <alignment horizontal="center" vertical="center"/>
      <protection hidden="1"/>
    </xf>
    <xf numFmtId="0" fontId="1" fillId="0" borderId="55" xfId="0" applyFont="1" applyFill="1" applyBorder="1" applyAlignment="1" applyProtection="1">
      <alignment horizontal="center" vertical="center"/>
      <protection hidden="1"/>
    </xf>
    <xf numFmtId="0" fontId="1" fillId="0" borderId="74" xfId="0" applyFont="1" applyFill="1" applyBorder="1" applyAlignment="1" applyProtection="1">
      <alignment horizontal="center" vertical="center"/>
      <protection hidden="1"/>
    </xf>
    <xf numFmtId="0" fontId="1" fillId="0" borderId="75" xfId="0" applyFont="1" applyFill="1" applyBorder="1" applyAlignment="1" applyProtection="1">
      <alignment horizontal="center" vertical="center"/>
      <protection hidden="1"/>
    </xf>
    <xf numFmtId="0" fontId="1" fillId="0" borderId="76" xfId="0" applyFont="1" applyFill="1" applyBorder="1" applyAlignment="1" applyProtection="1">
      <alignment horizontal="center" vertical="center"/>
      <protection hidden="1"/>
    </xf>
    <xf numFmtId="0" fontId="1" fillId="0" borderId="77" xfId="0" applyFont="1" applyFill="1" applyBorder="1" applyAlignment="1" applyProtection="1">
      <alignment horizontal="center" vertical="center"/>
      <protection hidden="1"/>
    </xf>
    <xf numFmtId="0" fontId="1" fillId="0" borderId="78" xfId="0" applyFont="1" applyFill="1" applyBorder="1" applyAlignment="1" applyProtection="1">
      <alignment horizontal="center" vertical="center"/>
      <protection hidden="1"/>
    </xf>
    <xf numFmtId="0" fontId="1" fillId="0" borderId="3" xfId="0" applyFont="1" applyFill="1" applyBorder="1" applyAlignment="1" applyProtection="1">
      <alignment horizontal="center" vertical="center"/>
      <protection hidden="1"/>
    </xf>
    <xf numFmtId="0" fontId="1" fillId="0" borderId="51" xfId="0" applyFont="1" applyFill="1" applyBorder="1" applyAlignment="1" applyProtection="1">
      <alignment horizontal="center" vertical="center"/>
      <protection hidden="1"/>
    </xf>
    <xf numFmtId="0" fontId="8" fillId="0" borderId="79" xfId="0" applyNumberFormat="1" applyFont="1" applyFill="1" applyBorder="1" applyAlignment="1" applyProtection="1">
      <alignment horizontal="center" vertical="center" wrapText="1"/>
      <protection hidden="1"/>
    </xf>
    <xf numFmtId="9" fontId="8" fillId="0" borderId="80" xfId="0" applyNumberFormat="1" applyFont="1" applyFill="1" applyBorder="1" applyAlignment="1" applyProtection="1">
      <alignment horizontal="center" vertical="center"/>
      <protection hidden="1"/>
    </xf>
    <xf numFmtId="9" fontId="8" fillId="0" borderId="13" xfId="0" applyNumberFormat="1" applyFont="1" applyFill="1" applyBorder="1" applyAlignment="1" applyProtection="1">
      <alignment horizontal="center" vertical="center"/>
      <protection hidden="1"/>
    </xf>
    <xf numFmtId="9" fontId="8" fillId="0" borderId="39" xfId="0" applyNumberFormat="1" applyFont="1" applyFill="1" applyBorder="1" applyAlignment="1" applyProtection="1">
      <alignment horizontal="center" vertical="center"/>
      <protection hidden="1"/>
    </xf>
    <xf numFmtId="1" fontId="8" fillId="0" borderId="81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82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7" xfId="0" applyNumberFormat="1" applyFont="1" applyFill="1" applyBorder="1" applyAlignment="1" applyProtection="1">
      <alignment horizontal="center" vertical="center" wrapText="1"/>
      <protection hidden="1"/>
    </xf>
    <xf numFmtId="9" fontId="8" fillId="0" borderId="19" xfId="0" applyNumberFormat="1" applyFont="1" applyFill="1" applyBorder="1" applyAlignment="1" applyProtection="1">
      <alignment horizontal="center" vertical="center"/>
      <protection hidden="1"/>
    </xf>
    <xf numFmtId="9" fontId="8" fillId="0" borderId="20" xfId="0" applyNumberFormat="1" applyFont="1" applyFill="1" applyBorder="1" applyAlignment="1" applyProtection="1">
      <alignment horizontal="center" vertical="center"/>
      <protection hidden="1"/>
    </xf>
    <xf numFmtId="9" fontId="8" fillId="0" borderId="21" xfId="0" applyNumberFormat="1" applyFont="1" applyFill="1" applyBorder="1" applyAlignment="1" applyProtection="1">
      <alignment horizontal="center" vertical="center"/>
      <protection hidden="1"/>
    </xf>
    <xf numFmtId="164" fontId="8" fillId="11" borderId="13" xfId="0" applyNumberFormat="1" applyFont="1" applyFill="1" applyBorder="1" applyAlignment="1" applyProtection="1">
      <alignment horizontal="center"/>
      <protection hidden="1"/>
    </xf>
    <xf numFmtId="0" fontId="3" fillId="0" borderId="10" xfId="0" applyNumberFormat="1" applyFont="1" applyFill="1" applyBorder="1" applyAlignment="1" applyProtection="1">
      <alignment horizontal="center" shrinkToFit="1"/>
      <protection hidden="1"/>
    </xf>
    <xf numFmtId="16" fontId="3" fillId="0" borderId="10" xfId="0" applyNumberFormat="1" applyFont="1" applyFill="1" applyBorder="1" applyAlignment="1" applyProtection="1">
      <alignment horizontal="center"/>
      <protection hidden="1"/>
    </xf>
    <xf numFmtId="0" fontId="3" fillId="12" borderId="83" xfId="0" applyFont="1" applyFill="1" applyBorder="1" applyAlignment="1" applyProtection="1">
      <alignment horizontal="center" vertical="center"/>
      <protection hidden="1"/>
    </xf>
    <xf numFmtId="0" fontId="3" fillId="12" borderId="84" xfId="0" applyFont="1" applyFill="1" applyBorder="1" applyAlignment="1" applyProtection="1">
      <alignment horizontal="center"/>
      <protection hidden="1"/>
    </xf>
    <xf numFmtId="0" fontId="3" fillId="12" borderId="85" xfId="0" applyFont="1" applyFill="1" applyBorder="1" applyAlignment="1" applyProtection="1">
      <alignment horizontal="center"/>
      <protection hidden="1"/>
    </xf>
    <xf numFmtId="0" fontId="3" fillId="12" borderId="86" xfId="0" applyFont="1" applyFill="1" applyBorder="1" applyAlignment="1" applyProtection="1">
      <alignment horizontal="center"/>
      <protection hidden="1"/>
    </xf>
    <xf numFmtId="0" fontId="3" fillId="12" borderId="81" xfId="0" applyFont="1" applyFill="1" applyBorder="1" applyAlignment="1" applyProtection="1">
      <alignment horizontal="center"/>
      <protection hidden="1"/>
    </xf>
    <xf numFmtId="1" fontId="10" fillId="12" borderId="80" xfId="0" applyNumberFormat="1" applyFont="1" applyFill="1" applyBorder="1" applyAlignment="1" applyProtection="1">
      <alignment horizontal="center"/>
      <protection hidden="1"/>
    </xf>
    <xf numFmtId="0" fontId="3" fillId="12" borderId="82" xfId="0" applyFont="1" applyFill="1" applyBorder="1" applyAlignment="1" applyProtection="1">
      <protection hidden="1"/>
    </xf>
    <xf numFmtId="9" fontId="10" fillId="12" borderId="13" xfId="0" applyNumberFormat="1" applyFont="1" applyFill="1" applyBorder="1" applyAlignment="1" applyProtection="1">
      <alignment horizontal="center"/>
      <protection hidden="1"/>
    </xf>
    <xf numFmtId="9" fontId="8" fillId="0" borderId="80" xfId="0" applyNumberFormat="1" applyFont="1" applyFill="1" applyBorder="1" applyAlignment="1" applyProtection="1">
      <alignment horizontal="center" vertical="center" wrapText="1"/>
      <protection hidden="1"/>
    </xf>
    <xf numFmtId="0" fontId="3" fillId="13" borderId="87" xfId="0" applyFont="1" applyFill="1" applyBorder="1" applyAlignment="1">
      <alignment horizontal="center"/>
    </xf>
    <xf numFmtId="9" fontId="0" fillId="7" borderId="10" xfId="0" applyNumberFormat="1" applyFill="1" applyBorder="1"/>
    <xf numFmtId="0" fontId="0" fillId="12" borderId="10" xfId="0" applyFill="1" applyBorder="1" applyAlignment="1">
      <alignment horizontal="center"/>
    </xf>
    <xf numFmtId="0" fontId="1" fillId="0" borderId="88" xfId="0" applyFont="1" applyFill="1" applyBorder="1" applyAlignment="1" applyProtection="1">
      <alignment horizontal="center" vertical="center"/>
      <protection hidden="1"/>
    </xf>
    <xf numFmtId="0" fontId="1" fillId="0" borderId="89" xfId="0" applyFont="1" applyFill="1" applyBorder="1" applyAlignment="1" applyProtection="1">
      <alignment horizontal="center" vertical="center"/>
      <protection hidden="1"/>
    </xf>
    <xf numFmtId="0" fontId="1" fillId="0" borderId="90" xfId="0" applyFont="1" applyFill="1" applyBorder="1" applyAlignment="1" applyProtection="1">
      <alignment horizontal="center" vertical="center"/>
      <protection hidden="1"/>
    </xf>
    <xf numFmtId="0" fontId="12" fillId="0" borderId="91" xfId="0" applyFont="1" applyFill="1" applyBorder="1" applyAlignment="1" applyProtection="1">
      <alignment horizontal="center" vertical="center"/>
      <protection hidden="1"/>
    </xf>
    <xf numFmtId="0" fontId="1" fillId="0" borderId="91" xfId="0" applyFont="1" applyFill="1" applyBorder="1" applyAlignment="1" applyProtection="1">
      <alignment horizontal="center" vertical="center"/>
      <protection hidden="1"/>
    </xf>
    <xf numFmtId="0" fontId="1" fillId="0" borderId="28" xfId="0" applyFont="1" applyFill="1" applyBorder="1" applyAlignment="1" applyProtection="1">
      <alignment horizontal="center" vertical="center"/>
      <protection hidden="1"/>
    </xf>
    <xf numFmtId="0" fontId="1" fillId="0" borderId="92" xfId="0" applyFont="1" applyFill="1" applyBorder="1" applyAlignment="1" applyProtection="1">
      <alignment horizontal="center" vertical="center"/>
      <protection hidden="1"/>
    </xf>
    <xf numFmtId="0" fontId="12" fillId="0" borderId="93" xfId="0" applyFont="1" applyFill="1" applyBorder="1" applyAlignment="1" applyProtection="1">
      <alignment horizontal="center" vertical="center"/>
      <protection hidden="1"/>
    </xf>
    <xf numFmtId="0" fontId="12" fillId="0" borderId="94" xfId="0" applyFont="1" applyFill="1" applyBorder="1" applyAlignment="1" applyProtection="1">
      <alignment horizontal="center" vertical="center"/>
      <protection hidden="1"/>
    </xf>
    <xf numFmtId="0" fontId="12" fillId="0" borderId="95" xfId="0" applyFont="1" applyFill="1" applyBorder="1" applyAlignment="1" applyProtection="1">
      <alignment horizontal="center" vertical="center"/>
      <protection hidden="1"/>
    </xf>
    <xf numFmtId="0" fontId="12" fillId="0" borderId="29" xfId="0" applyFont="1" applyFill="1" applyBorder="1" applyAlignment="1" applyProtection="1">
      <alignment horizontal="center" vertical="center"/>
      <protection hidden="1"/>
    </xf>
    <xf numFmtId="0" fontId="1" fillId="0" borderId="95" xfId="0" applyFont="1" applyFill="1" applyBorder="1" applyAlignment="1" applyProtection="1">
      <alignment horizontal="center" vertical="center"/>
      <protection hidden="1"/>
    </xf>
    <xf numFmtId="0" fontId="12" fillId="0" borderId="96" xfId="0" applyFont="1" applyFill="1" applyBorder="1" applyAlignment="1" applyProtection="1">
      <alignment horizontal="center" vertical="center"/>
      <protection hidden="1"/>
    </xf>
    <xf numFmtId="0" fontId="12" fillId="0" borderId="50" xfId="0" applyFont="1" applyFill="1" applyBorder="1" applyAlignment="1" applyProtection="1">
      <alignment horizontal="center" vertical="center"/>
      <protection hidden="1"/>
    </xf>
    <xf numFmtId="0" fontId="12" fillId="0" borderId="48" xfId="0" applyFont="1" applyFill="1" applyBorder="1" applyAlignment="1" applyProtection="1">
      <alignment horizontal="center" vertical="center"/>
      <protection hidden="1"/>
    </xf>
    <xf numFmtId="0" fontId="1" fillId="0" borderId="97" xfId="0" applyFont="1" applyFill="1" applyBorder="1" applyAlignment="1" applyProtection="1">
      <alignment horizontal="center" vertical="center"/>
      <protection hidden="1"/>
    </xf>
    <xf numFmtId="0" fontId="1" fillId="0" borderId="98" xfId="0" applyFont="1" applyFill="1" applyBorder="1" applyAlignment="1" applyProtection="1">
      <alignment horizontal="center" vertical="center"/>
      <protection hidden="1"/>
    </xf>
    <xf numFmtId="0" fontId="12" fillId="0" borderId="9" xfId="0" applyFont="1" applyFill="1" applyBorder="1" applyAlignment="1" applyProtection="1">
      <alignment horizontal="center" vertical="center"/>
      <protection hidden="1"/>
    </xf>
    <xf numFmtId="0" fontId="12" fillId="0" borderId="36" xfId="0" applyFont="1" applyFill="1" applyBorder="1" applyAlignment="1" applyProtection="1">
      <alignment horizontal="center" vertical="center"/>
      <protection hidden="1"/>
    </xf>
    <xf numFmtId="0" fontId="1" fillId="0" borderId="9" xfId="0" applyFont="1" applyFill="1" applyBorder="1" applyAlignment="1" applyProtection="1">
      <alignment horizontal="center" vertical="center"/>
      <protection hidden="1"/>
    </xf>
    <xf numFmtId="0" fontId="1" fillId="0" borderId="36" xfId="0" applyFont="1" applyFill="1" applyBorder="1" applyAlignment="1" applyProtection="1">
      <alignment horizontal="center" vertical="center"/>
      <protection hidden="1"/>
    </xf>
    <xf numFmtId="0" fontId="1" fillId="0" borderId="99" xfId="0" applyFont="1" applyFill="1" applyBorder="1" applyAlignment="1" applyProtection="1">
      <alignment horizontal="center" vertical="center"/>
      <protection hidden="1"/>
    </xf>
    <xf numFmtId="0" fontId="16" fillId="12" borderId="60" xfId="0" applyFont="1" applyFill="1" applyBorder="1" applyAlignment="1" applyProtection="1">
      <alignment horizontal="center" vertical="center" wrapText="1" shrinkToFit="1"/>
    </xf>
    <xf numFmtId="0" fontId="30" fillId="9" borderId="55" xfId="0" applyFont="1" applyFill="1" applyBorder="1" applyAlignment="1" applyProtection="1">
      <alignment horizontal="center" vertical="center" textRotation="90" shrinkToFit="1"/>
      <protection hidden="1"/>
    </xf>
    <xf numFmtId="0" fontId="11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3" fillId="13" borderId="2" xfId="0" applyFont="1" applyFill="1" applyBorder="1" applyAlignment="1" applyProtection="1">
      <alignment horizontal="center"/>
      <protection hidden="1"/>
    </xf>
    <xf numFmtId="0" fontId="3" fillId="4" borderId="16" xfId="0" applyFont="1" applyFill="1" applyBorder="1" applyAlignment="1" applyProtection="1">
      <alignment horizontal="center"/>
      <protection hidden="1"/>
    </xf>
    <xf numFmtId="0" fontId="22" fillId="12" borderId="100" xfId="0" applyFont="1" applyFill="1" applyBorder="1" applyAlignment="1" applyProtection="1">
      <alignment vertical="center" wrapText="1"/>
      <protection hidden="1"/>
    </xf>
    <xf numFmtId="0" fontId="3" fillId="12" borderId="64" xfId="0" applyFont="1" applyFill="1" applyBorder="1" applyAlignment="1" applyProtection="1">
      <alignment vertical="center" wrapText="1"/>
      <protection hidden="1"/>
    </xf>
    <xf numFmtId="0" fontId="8" fillId="12" borderId="101" xfId="0" applyFont="1" applyFill="1" applyBorder="1" applyAlignment="1" applyProtection="1">
      <alignment vertical="center" wrapText="1"/>
      <protection hidden="1"/>
    </xf>
    <xf numFmtId="1" fontId="3" fillId="0" borderId="85" xfId="0" applyNumberFormat="1" applyFont="1" applyFill="1" applyBorder="1" applyAlignment="1" applyProtection="1">
      <alignment horizontal="center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164" fontId="8" fillId="11" borderId="40" xfId="0" applyNumberFormat="1" applyFont="1" applyFill="1" applyBorder="1" applyAlignment="1" applyProtection="1">
      <alignment horizontal="center"/>
      <protection hidden="1"/>
    </xf>
    <xf numFmtId="0" fontId="18" fillId="4" borderId="0" xfId="0" applyFont="1" applyFill="1" applyProtection="1">
      <protection hidden="1"/>
    </xf>
    <xf numFmtId="0" fontId="4" fillId="4" borderId="27" xfId="0" applyFont="1" applyFill="1" applyBorder="1" applyAlignment="1" applyProtection="1">
      <alignment horizontal="center"/>
      <protection hidden="1"/>
    </xf>
    <xf numFmtId="0" fontId="12" fillId="0" borderId="29" xfId="0" applyFont="1" applyFill="1" applyBorder="1" applyAlignment="1" applyProtection="1">
      <alignment horizontal="center"/>
      <protection hidden="1"/>
    </xf>
    <xf numFmtId="0" fontId="3" fillId="12" borderId="102" xfId="0" applyFont="1" applyFill="1" applyBorder="1" applyAlignment="1" applyProtection="1">
      <alignment vertical="center"/>
      <protection hidden="1"/>
    </xf>
    <xf numFmtId="0" fontId="16" fillId="12" borderId="103" xfId="0" applyFont="1" applyFill="1" applyBorder="1" applyAlignment="1" applyProtection="1">
      <alignment vertical="center"/>
      <protection hidden="1"/>
    </xf>
    <xf numFmtId="0" fontId="8" fillId="12" borderId="100" xfId="0" applyFont="1" applyFill="1" applyBorder="1" applyAlignment="1" applyProtection="1">
      <alignment vertical="center" wrapText="1"/>
      <protection hidden="1"/>
    </xf>
    <xf numFmtId="0" fontId="24" fillId="0" borderId="0" xfId="0" applyFont="1" applyFill="1" applyAlignment="1" applyProtection="1"/>
    <xf numFmtId="0" fontId="16" fillId="0" borderId="0" xfId="0" applyFont="1" applyFill="1" applyProtection="1"/>
    <xf numFmtId="0" fontId="16" fillId="0" borderId="0" xfId="0" applyFont="1" applyProtection="1"/>
    <xf numFmtId="0" fontId="36" fillId="0" borderId="0" xfId="0" applyFont="1" applyFill="1" applyProtection="1"/>
    <xf numFmtId="0" fontId="37" fillId="0" borderId="0" xfId="0" applyFont="1" applyFill="1" applyProtection="1"/>
    <xf numFmtId="0" fontId="0" fillId="0" borderId="0" xfId="0" applyFill="1" applyProtection="1"/>
    <xf numFmtId="0" fontId="0" fillId="0" borderId="0" xfId="0" applyProtection="1"/>
    <xf numFmtId="0" fontId="25" fillId="0" borderId="0" xfId="0" applyFont="1" applyFill="1" applyProtection="1"/>
    <xf numFmtId="0" fontId="25" fillId="0" borderId="0" xfId="0" applyFont="1" applyFill="1" applyAlignment="1" applyProtection="1"/>
    <xf numFmtId="0" fontId="25" fillId="0" borderId="0" xfId="0" applyFont="1" applyFill="1" applyAlignment="1" applyProtection="1">
      <alignment horizontal="left" wrapText="1"/>
    </xf>
    <xf numFmtId="0" fontId="25" fillId="12" borderId="0" xfId="0" applyFont="1" applyFill="1" applyProtection="1"/>
    <xf numFmtId="0" fontId="25" fillId="12" borderId="0" xfId="0" applyFont="1" applyFill="1" applyAlignment="1" applyProtection="1">
      <alignment horizontal="left" wrapText="1"/>
    </xf>
    <xf numFmtId="0" fontId="20" fillId="12" borderId="0" xfId="0" applyFont="1" applyFill="1" applyProtection="1"/>
    <xf numFmtId="0" fontId="4" fillId="12" borderId="0" xfId="0" applyFont="1" applyFill="1" applyProtection="1"/>
    <xf numFmtId="0" fontId="26" fillId="0" borderId="0" xfId="0" applyFont="1" applyFill="1" applyProtection="1"/>
    <xf numFmtId="0" fontId="20" fillId="0" borderId="0" xfId="0" applyFont="1" applyFill="1" applyProtection="1"/>
    <xf numFmtId="0" fontId="27" fillId="0" borderId="0" xfId="0" applyFont="1" applyFill="1" applyProtection="1"/>
    <xf numFmtId="0" fontId="20" fillId="16" borderId="0" xfId="0" applyFont="1" applyFill="1" applyProtection="1"/>
    <xf numFmtId="0" fontId="0" fillId="16" borderId="0" xfId="0" applyFill="1" applyProtection="1"/>
    <xf numFmtId="0" fontId="3" fillId="17" borderId="81" xfId="0" applyFont="1" applyFill="1" applyBorder="1" applyAlignment="1" applyProtection="1">
      <alignment horizontal="center"/>
      <protection hidden="1"/>
    </xf>
    <xf numFmtId="1" fontId="8" fillId="17" borderId="80" xfId="0" applyNumberFormat="1" applyFont="1" applyFill="1" applyBorder="1" applyAlignment="1" applyProtection="1">
      <alignment horizontal="center"/>
      <protection hidden="1"/>
    </xf>
    <xf numFmtId="0" fontId="3" fillId="17" borderId="82" xfId="0" applyFont="1" applyFill="1" applyBorder="1" applyAlignment="1" applyProtection="1">
      <protection hidden="1"/>
    </xf>
    <xf numFmtId="9" fontId="8" fillId="17" borderId="13" xfId="0" applyNumberFormat="1" applyFont="1" applyFill="1" applyBorder="1" applyAlignment="1" applyProtection="1">
      <alignment horizontal="center"/>
      <protection hidden="1"/>
    </xf>
    <xf numFmtId="0" fontId="16" fillId="7" borderId="62" xfId="0" applyFont="1" applyFill="1" applyBorder="1" applyAlignment="1" applyProtection="1">
      <alignment horizontal="center" vertical="center" shrinkToFit="1"/>
      <protection hidden="1"/>
    </xf>
    <xf numFmtId="0" fontId="16" fillId="7" borderId="85" xfId="0" applyFont="1" applyFill="1" applyBorder="1" applyAlignment="1" applyProtection="1">
      <alignment horizontal="center" vertical="center" shrinkToFit="1"/>
      <protection hidden="1"/>
    </xf>
    <xf numFmtId="0" fontId="16" fillId="7" borderId="84" xfId="0" applyFont="1" applyFill="1" applyBorder="1" applyAlignment="1" applyProtection="1">
      <alignment horizontal="center" vertical="center" shrinkToFit="1"/>
      <protection hidden="1"/>
    </xf>
    <xf numFmtId="0" fontId="16" fillId="7" borderId="86" xfId="0" applyFont="1" applyFill="1" applyBorder="1" applyAlignment="1" applyProtection="1">
      <alignment horizontal="center" vertical="center" shrinkToFit="1"/>
      <protection hidden="1"/>
    </xf>
    <xf numFmtId="0" fontId="3" fillId="7" borderId="81" xfId="0" applyFont="1" applyFill="1" applyBorder="1" applyAlignment="1" applyProtection="1">
      <alignment horizontal="center"/>
      <protection hidden="1"/>
    </xf>
    <xf numFmtId="1" fontId="8" fillId="7" borderId="80" xfId="0" applyNumberFormat="1" applyFont="1" applyFill="1" applyBorder="1" applyAlignment="1" applyProtection="1">
      <alignment horizontal="center"/>
      <protection hidden="1"/>
    </xf>
    <xf numFmtId="0" fontId="3" fillId="7" borderId="82" xfId="0" applyFont="1" applyFill="1" applyBorder="1" applyAlignment="1" applyProtection="1">
      <protection hidden="1"/>
    </xf>
    <xf numFmtId="9" fontId="8" fillId="7" borderId="13" xfId="0" applyNumberFormat="1" applyFont="1" applyFill="1" applyBorder="1" applyAlignment="1" applyProtection="1">
      <alignment horizontal="center"/>
      <protection hidden="1"/>
    </xf>
    <xf numFmtId="0" fontId="3" fillId="17" borderId="104" xfId="0" applyFont="1" applyFill="1" applyBorder="1" applyAlignment="1" applyProtection="1">
      <alignment horizontal="center" vertical="center" shrinkToFit="1"/>
      <protection hidden="1"/>
    </xf>
    <xf numFmtId="0" fontId="3" fillId="17" borderId="85" xfId="0" applyFont="1" applyFill="1" applyBorder="1" applyAlignment="1" applyProtection="1">
      <alignment horizontal="center" vertical="center" shrinkToFit="1"/>
      <protection hidden="1"/>
    </xf>
    <xf numFmtId="0" fontId="3" fillId="17" borderId="23" xfId="0" applyFont="1" applyFill="1" applyBorder="1" applyAlignment="1" applyProtection="1">
      <alignment horizontal="center" vertical="center" shrinkToFit="1"/>
      <protection hidden="1"/>
    </xf>
    <xf numFmtId="0" fontId="3" fillId="17" borderId="105" xfId="0" applyFont="1" applyFill="1" applyBorder="1" applyAlignment="1" applyProtection="1">
      <alignment horizontal="center" vertical="center" shrinkToFit="1"/>
      <protection hidden="1"/>
    </xf>
    <xf numFmtId="0" fontId="3" fillId="7" borderId="32" xfId="0" applyFont="1" applyFill="1" applyBorder="1" applyAlignment="1" applyProtection="1">
      <protection hidden="1"/>
    </xf>
    <xf numFmtId="0" fontId="3" fillId="7" borderId="63" xfId="0" applyFont="1" applyFill="1" applyBorder="1" applyAlignment="1" applyProtection="1">
      <alignment horizontal="center"/>
      <protection hidden="1"/>
    </xf>
    <xf numFmtId="0" fontId="3" fillId="7" borderId="10" xfId="0" applyFont="1" applyFill="1" applyBorder="1" applyAlignment="1" applyProtection="1">
      <protection hidden="1"/>
    </xf>
    <xf numFmtId="164" fontId="8" fillId="7" borderId="13" xfId="0" applyNumberFormat="1" applyFont="1" applyFill="1" applyBorder="1" applyAlignment="1" applyProtection="1">
      <alignment horizontal="center"/>
      <protection hidden="1"/>
    </xf>
    <xf numFmtId="0" fontId="3" fillId="17" borderId="32" xfId="0" applyFont="1" applyFill="1" applyBorder="1" applyAlignment="1" applyProtection="1">
      <protection hidden="1"/>
    </xf>
    <xf numFmtId="0" fontId="3" fillId="17" borderId="8" xfId="0" applyFont="1" applyFill="1" applyBorder="1" applyAlignment="1" applyProtection="1">
      <alignment horizontal="center"/>
      <protection hidden="1"/>
    </xf>
    <xf numFmtId="0" fontId="3" fillId="17" borderId="10" xfId="0" applyFont="1" applyFill="1" applyBorder="1" applyAlignment="1" applyProtection="1">
      <protection hidden="1"/>
    </xf>
    <xf numFmtId="164" fontId="8" fillId="17" borderId="13" xfId="0" applyNumberFormat="1" applyFont="1" applyFill="1" applyBorder="1" applyAlignment="1" applyProtection="1">
      <alignment horizontal="center"/>
      <protection hidden="1"/>
    </xf>
    <xf numFmtId="0" fontId="3" fillId="7" borderId="106" xfId="0" applyFont="1" applyFill="1" applyBorder="1" applyAlignment="1" applyProtection="1">
      <protection hidden="1"/>
    </xf>
    <xf numFmtId="0" fontId="3" fillId="7" borderId="8" xfId="0" applyFont="1" applyFill="1" applyBorder="1" applyAlignment="1" applyProtection="1">
      <alignment horizontal="center"/>
      <protection hidden="1"/>
    </xf>
    <xf numFmtId="9" fontId="0" fillId="17" borderId="10" xfId="0" applyNumberFormat="1" applyFill="1" applyBorder="1"/>
    <xf numFmtId="0" fontId="3" fillId="18" borderId="32" xfId="0" applyFont="1" applyFill="1" applyBorder="1" applyAlignment="1" applyProtection="1">
      <protection hidden="1"/>
    </xf>
    <xf numFmtId="0" fontId="3" fillId="18" borderId="8" xfId="0" applyFont="1" applyFill="1" applyBorder="1" applyAlignment="1" applyProtection="1">
      <alignment horizontal="center"/>
      <protection hidden="1"/>
    </xf>
    <xf numFmtId="0" fontId="3" fillId="18" borderId="10" xfId="0" applyFont="1" applyFill="1" applyBorder="1" applyAlignment="1" applyProtection="1">
      <protection hidden="1"/>
    </xf>
    <xf numFmtId="164" fontId="8" fillId="18" borderId="13" xfId="0" applyNumberFormat="1" applyFont="1" applyFill="1" applyBorder="1" applyAlignment="1" applyProtection="1">
      <alignment horizontal="center"/>
      <protection hidden="1"/>
    </xf>
    <xf numFmtId="0" fontId="0" fillId="19" borderId="10" xfId="0" applyFill="1" applyBorder="1"/>
    <xf numFmtId="0" fontId="0" fillId="18" borderId="10" xfId="0" applyFill="1" applyBorder="1"/>
    <xf numFmtId="0" fontId="41" fillId="0" borderId="0" xfId="0" applyFont="1" applyAlignment="1">
      <alignment vertical="center"/>
    </xf>
    <xf numFmtId="0" fontId="42" fillId="0" borderId="0" xfId="0" applyFont="1"/>
    <xf numFmtId="0" fontId="39" fillId="0" borderId="0" xfId="0" applyFont="1" applyAlignment="1">
      <alignment vertical="center"/>
    </xf>
    <xf numFmtId="0" fontId="42" fillId="0" borderId="0" xfId="0" applyFont="1" applyAlignment="1"/>
    <xf numFmtId="0" fontId="39" fillId="0" borderId="0" xfId="0" applyFont="1" applyAlignment="1">
      <alignment horizontal="centerContinuous" vertical="center" wrapText="1"/>
    </xf>
    <xf numFmtId="0" fontId="43" fillId="0" borderId="0" xfId="0" applyFont="1" applyAlignment="1">
      <alignment horizontal="centerContinuous" vertical="center" wrapText="1"/>
    </xf>
    <xf numFmtId="0" fontId="39" fillId="0" borderId="0" xfId="0" applyFont="1" applyAlignment="1">
      <alignment horizontal="centerContinuous" shrinkToFit="1"/>
    </xf>
    <xf numFmtId="0" fontId="39" fillId="0" borderId="0" xfId="0" applyFont="1" applyAlignment="1">
      <alignment horizontal="centerContinuous"/>
    </xf>
    <xf numFmtId="0" fontId="42" fillId="0" borderId="0" xfId="0" applyFont="1" applyFill="1" applyAlignment="1">
      <alignment horizontal="centerContinuous"/>
    </xf>
    <xf numFmtId="9" fontId="42" fillId="0" borderId="0" xfId="0" applyNumberFormat="1" applyFont="1" applyFill="1" applyBorder="1" applyAlignment="1">
      <alignment horizontal="centerContinuous" vertical="center"/>
    </xf>
    <xf numFmtId="0" fontId="46" fillId="0" borderId="0" xfId="0" applyFont="1" applyFill="1" applyBorder="1" applyAlignment="1">
      <alignment wrapText="1"/>
    </xf>
    <xf numFmtId="0" fontId="48" fillId="0" borderId="0" xfId="0" applyFont="1" applyBorder="1" applyAlignment="1">
      <alignment wrapText="1"/>
    </xf>
    <xf numFmtId="0" fontId="48" fillId="0" borderId="0" xfId="0" applyFont="1" applyAlignment="1">
      <alignment horizontal="center"/>
    </xf>
    <xf numFmtId="9" fontId="48" fillId="0" borderId="0" xfId="0" applyNumberFormat="1" applyFont="1" applyBorder="1" applyAlignment="1">
      <alignment wrapText="1"/>
    </xf>
    <xf numFmtId="9" fontId="48" fillId="0" borderId="0" xfId="0" applyNumberFormat="1" applyFont="1" applyAlignment="1">
      <alignment horizontal="center"/>
    </xf>
    <xf numFmtId="0" fontId="49" fillId="4" borderId="0" xfId="0" applyFont="1" applyFill="1" applyAlignment="1">
      <alignment horizontal="left" vertical="center" wrapText="1"/>
    </xf>
    <xf numFmtId="0" fontId="50" fillId="4" borderId="0" xfId="0" applyFont="1" applyFill="1" applyAlignment="1">
      <alignment horizontal="center" vertical="center" wrapText="1"/>
    </xf>
    <xf numFmtId="0" fontId="50" fillId="4" borderId="0" xfId="0" applyFont="1" applyFill="1" applyAlignment="1">
      <alignment horizontal="right" vertical="center" wrapText="1" indent="3"/>
    </xf>
    <xf numFmtId="0" fontId="50" fillId="4" borderId="0" xfId="0" applyFont="1" applyFill="1" applyAlignment="1">
      <alignment horizontal="left" vertical="center" wrapText="1"/>
    </xf>
    <xf numFmtId="0" fontId="50" fillId="4" borderId="0" xfId="0" applyFont="1" applyFill="1" applyAlignment="1">
      <alignment horizontal="left" vertical="center" wrapText="1" indent="1"/>
    </xf>
    <xf numFmtId="0" fontId="51" fillId="0" borderId="0" xfId="0" applyFont="1" applyAlignment="1">
      <alignment horizontal="left" vertical="center" wrapText="1"/>
    </xf>
    <xf numFmtId="9" fontId="48" fillId="0" borderId="0" xfId="0" applyNumberFormat="1" applyFont="1" applyBorder="1" applyAlignment="1">
      <alignment horizontal="centerContinuous" wrapText="1"/>
    </xf>
    <xf numFmtId="0" fontId="48" fillId="0" borderId="0" xfId="0" applyFont="1" applyBorder="1" applyAlignment="1">
      <alignment horizontal="centerContinuous" wrapText="1"/>
    </xf>
    <xf numFmtId="9" fontId="48" fillId="0" borderId="0" xfId="0" applyNumberFormat="1" applyFont="1" applyAlignment="1">
      <alignment horizontal="centerContinuous"/>
    </xf>
    <xf numFmtId="0" fontId="48" fillId="0" borderId="0" xfId="0" applyFont="1" applyAlignment="1">
      <alignment horizontal="centerContinuous"/>
    </xf>
    <xf numFmtId="0" fontId="52" fillId="0" borderId="0" xfId="0" applyFont="1"/>
    <xf numFmtId="0" fontId="45" fillId="4" borderId="0" xfId="0" applyFont="1" applyFill="1" applyBorder="1" applyAlignment="1">
      <alignment horizontal="center" vertical="center" shrinkToFit="1"/>
    </xf>
    <xf numFmtId="9" fontId="42" fillId="0" borderId="0" xfId="0" applyNumberFormat="1" applyFont="1"/>
    <xf numFmtId="0" fontId="48" fillId="0" borderId="0" xfId="0" applyFont="1" applyFill="1" applyBorder="1" applyAlignment="1">
      <alignment horizontal="center" vertical="center"/>
    </xf>
    <xf numFmtId="0" fontId="48" fillId="0" borderId="0" xfId="0" applyNumberFormat="1" applyFont="1" applyFill="1" applyBorder="1" applyAlignment="1">
      <alignment horizontal="center" vertical="center"/>
    </xf>
    <xf numFmtId="9" fontId="48" fillId="0" borderId="0" xfId="0" applyNumberFormat="1" applyFont="1" applyFill="1" applyBorder="1" applyAlignment="1">
      <alignment horizontal="center" vertical="center"/>
    </xf>
    <xf numFmtId="9" fontId="48" fillId="0" borderId="0" xfId="0" applyNumberFormat="1" applyFont="1" applyFill="1" applyBorder="1" applyAlignment="1">
      <alignment horizontal="centerContinuous" vertical="center"/>
    </xf>
    <xf numFmtId="9" fontId="42" fillId="0" borderId="0" xfId="0" applyNumberFormat="1" applyFont="1" applyFill="1"/>
    <xf numFmtId="0" fontId="48" fillId="0" borderId="0" xfId="0" applyFont="1" applyFill="1"/>
    <xf numFmtId="0" fontId="42" fillId="0" borderId="0" xfId="0" applyFont="1" applyFill="1"/>
    <xf numFmtId="0" fontId="42" fillId="0" borderId="107" xfId="0" applyNumberFormat="1" applyFont="1" applyFill="1" applyBorder="1" applyAlignment="1">
      <alignment horizontal="center" vertical="center"/>
    </xf>
    <xf numFmtId="9" fontId="42" fillId="0" borderId="0" xfId="0" applyNumberFormat="1" applyFont="1" applyFill="1" applyAlignment="1">
      <alignment horizontal="centerContinuous" vertical="center"/>
    </xf>
    <xf numFmtId="0" fontId="46" fillId="0" borderId="108" xfId="0" applyFont="1" applyFill="1" applyBorder="1" applyAlignment="1">
      <alignment vertical="center" wrapText="1"/>
    </xf>
    <xf numFmtId="9" fontId="42" fillId="0" borderId="108" xfId="0" applyNumberFormat="1" applyFont="1" applyFill="1" applyBorder="1" applyAlignment="1">
      <alignment horizontal="centerContinuous" vertical="center"/>
    </xf>
    <xf numFmtId="9" fontId="42" fillId="26" borderId="109" xfId="0" applyNumberFormat="1" applyFont="1" applyFill="1" applyBorder="1" applyAlignment="1">
      <alignment horizontal="centerContinuous" vertical="center"/>
    </xf>
    <xf numFmtId="0" fontId="44" fillId="0" borderId="108" xfId="0" applyFont="1" applyFill="1" applyBorder="1" applyAlignment="1">
      <alignment vertical="center" wrapText="1"/>
    </xf>
    <xf numFmtId="9" fontId="45" fillId="0" borderId="108" xfId="0" applyNumberFormat="1" applyFont="1" applyFill="1" applyBorder="1" applyAlignment="1">
      <alignment horizontal="centerContinuous" vertical="center"/>
    </xf>
    <xf numFmtId="9" fontId="42" fillId="27" borderId="110" xfId="0" applyNumberFormat="1" applyFont="1" applyFill="1" applyBorder="1" applyAlignment="1">
      <alignment horizontal="centerContinuous" vertical="center"/>
    </xf>
    <xf numFmtId="9" fontId="42" fillId="27" borderId="111" xfId="0" applyNumberFormat="1" applyFont="1" applyFill="1" applyBorder="1" applyAlignment="1">
      <alignment horizontal="centerContinuous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0" xfId="0" applyNumberFormat="1" applyFont="1" applyBorder="1" applyAlignment="1">
      <alignment horizontal="center" vertical="center"/>
    </xf>
    <xf numFmtId="9" fontId="42" fillId="0" borderId="0" xfId="0" applyNumberFormat="1" applyFont="1" applyBorder="1" applyAlignment="1">
      <alignment horizontal="centerContinuous" vertical="center"/>
    </xf>
    <xf numFmtId="0" fontId="42" fillId="0" borderId="0" xfId="0" applyFont="1" applyFill="1" applyBorder="1" applyAlignment="1">
      <alignment vertical="center"/>
    </xf>
    <xf numFmtId="0" fontId="42" fillId="0" borderId="0" xfId="0" applyNumberFormat="1" applyFont="1" applyFill="1" applyBorder="1" applyAlignment="1">
      <alignment horizontal="center" vertical="center"/>
    </xf>
    <xf numFmtId="9" fontId="42" fillId="4" borderId="0" xfId="0" applyNumberFormat="1" applyFont="1" applyFill="1" applyBorder="1" applyAlignment="1">
      <alignment horizontal="centerContinuous" vertical="center"/>
    </xf>
    <xf numFmtId="0" fontId="45" fillId="4" borderId="123" xfId="0" applyFont="1" applyFill="1" applyBorder="1" applyAlignment="1">
      <alignment horizontal="center" vertical="center" shrinkToFit="1"/>
    </xf>
    <xf numFmtId="0" fontId="42" fillId="0" borderId="125" xfId="0" applyNumberFormat="1" applyFont="1" applyFill="1" applyBorder="1" applyAlignment="1">
      <alignment horizontal="center" vertical="center"/>
    </xf>
    <xf numFmtId="9" fontId="3" fillId="28" borderId="110" xfId="0" applyNumberFormat="1" applyFont="1" applyFill="1" applyBorder="1" applyAlignment="1">
      <alignment horizontal="centerContinuous" vertical="center"/>
    </xf>
    <xf numFmtId="0" fontId="42" fillId="26" borderId="0" xfId="0" applyNumberFormat="1" applyFont="1" applyFill="1" applyBorder="1" applyAlignment="1">
      <alignment horizontal="center" vertical="center"/>
    </xf>
    <xf numFmtId="9" fontId="42" fillId="26" borderId="0" xfId="0" applyNumberFormat="1" applyFont="1" applyFill="1" applyBorder="1" applyAlignment="1">
      <alignment horizontal="centerContinuous" vertical="center"/>
    </xf>
    <xf numFmtId="0" fontId="42" fillId="0" borderId="126" xfId="0" applyFont="1" applyFill="1" applyBorder="1" applyAlignment="1">
      <alignment horizontal="center" vertical="center"/>
    </xf>
    <xf numFmtId="0" fontId="4" fillId="26" borderId="126" xfId="0" applyNumberFormat="1" applyFont="1" applyFill="1" applyBorder="1" applyAlignment="1">
      <alignment horizontal="center" vertical="center"/>
    </xf>
    <xf numFmtId="9" fontId="42" fillId="0" borderId="125" xfId="0" applyNumberFormat="1" applyFont="1" applyFill="1" applyBorder="1" applyAlignment="1">
      <alignment horizontal="centerContinuous" vertical="center"/>
    </xf>
    <xf numFmtId="0" fontId="39" fillId="0" borderId="0" xfId="0" applyFont="1" applyFill="1" applyAlignment="1">
      <alignment horizontal="centerContinuous"/>
    </xf>
    <xf numFmtId="9" fontId="3" fillId="0" borderId="110" xfId="0" applyNumberFormat="1" applyFont="1" applyFill="1" applyBorder="1" applyAlignment="1">
      <alignment horizontal="centerContinuous" vertical="center"/>
    </xf>
    <xf numFmtId="9" fontId="42" fillId="0" borderId="109" xfId="0" applyNumberFormat="1" applyFont="1" applyFill="1" applyBorder="1" applyAlignment="1">
      <alignment horizontal="centerContinuous" vertical="center"/>
    </xf>
    <xf numFmtId="9" fontId="42" fillId="0" borderId="110" xfId="0" applyNumberFormat="1" applyFont="1" applyFill="1" applyBorder="1" applyAlignment="1">
      <alignment horizontal="centerContinuous" vertical="center"/>
    </xf>
    <xf numFmtId="9" fontId="42" fillId="0" borderId="111" xfId="0" applyNumberFormat="1" applyFont="1" applyFill="1" applyBorder="1" applyAlignment="1">
      <alignment horizontal="centerContinuous" vertical="center"/>
    </xf>
    <xf numFmtId="0" fontId="48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50" fillId="0" borderId="0" xfId="0" applyFont="1" applyFill="1" applyAlignment="1">
      <alignment horizontal="right" vertical="center" wrapText="1" indent="3"/>
    </xf>
    <xf numFmtId="0" fontId="50" fillId="0" borderId="0" xfId="0" applyFont="1" applyFill="1" applyAlignment="1">
      <alignment horizontal="left" vertical="center" wrapText="1"/>
    </xf>
    <xf numFmtId="0" fontId="51" fillId="0" borderId="0" xfId="0" applyFont="1" applyFill="1" applyAlignment="1">
      <alignment horizontal="left" vertical="center" wrapText="1"/>
    </xf>
    <xf numFmtId="0" fontId="48" fillId="0" borderId="0" xfId="0" applyFont="1" applyFill="1" applyAlignment="1">
      <alignment horizontal="centerContinuous"/>
    </xf>
    <xf numFmtId="0" fontId="43" fillId="0" borderId="0" xfId="0" applyFont="1" applyFill="1" applyBorder="1" applyAlignment="1">
      <alignment horizontal="center" vertical="center" wrapText="1"/>
    </xf>
    <xf numFmtId="0" fontId="42" fillId="0" borderId="123" xfId="0" applyFont="1" applyFill="1" applyBorder="1" applyAlignment="1">
      <alignment vertical="center"/>
    </xf>
    <xf numFmtId="0" fontId="48" fillId="0" borderId="0" xfId="0" applyFont="1" applyFill="1" applyBorder="1"/>
    <xf numFmtId="0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4" xfId="0" applyNumberFormat="1" applyFont="1" applyFill="1" applyBorder="1" applyAlignment="1" applyProtection="1">
      <alignment horizontal="center" vertical="center" shrinkToFit="1"/>
      <protection locked="0"/>
    </xf>
    <xf numFmtId="9" fontId="42" fillId="26" borderId="127" xfId="0" applyNumberFormat="1" applyFont="1" applyFill="1" applyBorder="1" applyAlignment="1">
      <alignment horizontal="centerContinuous" vertical="center"/>
    </xf>
    <xf numFmtId="0" fontId="42" fillId="26" borderId="127" xfId="0" applyNumberFormat="1" applyFont="1" applyFill="1" applyBorder="1" applyAlignment="1">
      <alignment horizontal="center" vertical="center"/>
    </xf>
    <xf numFmtId="0" fontId="45" fillId="4" borderId="127" xfId="0" applyFont="1" applyFill="1" applyBorder="1" applyAlignment="1">
      <alignment horizontal="center" vertical="center" shrinkToFit="1"/>
    </xf>
    <xf numFmtId="9" fontId="42" fillId="0" borderId="127" xfId="0" applyNumberFormat="1" applyFont="1" applyFill="1" applyBorder="1" applyAlignment="1">
      <alignment horizontal="centerContinuous" vertical="center"/>
    </xf>
    <xf numFmtId="0" fontId="42" fillId="0" borderId="127" xfId="0" applyNumberFormat="1" applyFont="1" applyFill="1" applyBorder="1" applyAlignment="1">
      <alignment horizontal="center" vertical="center"/>
    </xf>
    <xf numFmtId="9" fontId="42" fillId="0" borderId="127" xfId="0" applyNumberFormat="1" applyFont="1" applyBorder="1" applyAlignment="1">
      <alignment horizontal="centerContinuous" vertical="center"/>
    </xf>
    <xf numFmtId="0" fontId="42" fillId="0" borderId="127" xfId="0" applyNumberFormat="1" applyFont="1" applyBorder="1" applyAlignment="1">
      <alignment horizontal="center" vertical="center"/>
    </xf>
    <xf numFmtId="0" fontId="42" fillId="0" borderId="127" xfId="0" applyFont="1" applyFill="1" applyBorder="1" applyAlignment="1">
      <alignment horizontal="center" vertical="center"/>
    </xf>
    <xf numFmtId="9" fontId="42" fillId="0" borderId="129" xfId="0" applyNumberFormat="1" applyFont="1" applyFill="1" applyBorder="1" applyAlignment="1">
      <alignment horizontal="centerContinuous" vertical="center"/>
    </xf>
    <xf numFmtId="0" fontId="42" fillId="0" borderId="129" xfId="0" applyFont="1" applyFill="1" applyBorder="1" applyAlignment="1">
      <alignment horizontal="center" vertical="center"/>
    </xf>
    <xf numFmtId="0" fontId="42" fillId="0" borderId="129" xfId="0" applyNumberFormat="1" applyFont="1" applyFill="1" applyBorder="1" applyAlignment="1">
      <alignment horizontal="center" vertical="center"/>
    </xf>
    <xf numFmtId="0" fontId="42" fillId="0" borderId="127" xfId="0" applyFont="1" applyFill="1" applyBorder="1" applyAlignment="1">
      <alignment vertical="center"/>
    </xf>
    <xf numFmtId="9" fontId="42" fillId="26" borderId="129" xfId="0" applyNumberFormat="1" applyFont="1" applyFill="1" applyBorder="1" applyAlignment="1">
      <alignment horizontal="centerContinuous" vertical="center"/>
    </xf>
    <xf numFmtId="0" fontId="41" fillId="0" borderId="0" xfId="0" applyFont="1" applyBorder="1" applyAlignment="1">
      <alignment vertical="center"/>
    </xf>
    <xf numFmtId="0" fontId="42" fillId="26" borderId="129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Continuous" vertical="center"/>
    </xf>
    <xf numFmtId="0" fontId="4" fillId="0" borderId="0" xfId="0" applyFont="1" applyFill="1" applyBorder="1" applyAlignment="1">
      <alignment horizontal="centerContinuous" vertical="center"/>
    </xf>
    <xf numFmtId="9" fontId="4" fillId="0" borderId="58" xfId="0" applyNumberFormat="1" applyFont="1" applyFill="1" applyBorder="1" applyAlignment="1" applyProtection="1">
      <alignment horizontal="center" vertical="center" shrinkToFit="1"/>
      <protection hidden="1"/>
    </xf>
    <xf numFmtId="9" fontId="16" fillId="2" borderId="10" xfId="0" applyNumberFormat="1" applyFont="1" applyFill="1" applyBorder="1" applyAlignment="1" applyProtection="1">
      <alignment horizontal="center" vertical="center" shrinkToFit="1"/>
      <protection hidden="1"/>
    </xf>
    <xf numFmtId="9" fontId="0" fillId="0" borderId="10" xfId="0" applyNumberFormat="1" applyFill="1" applyBorder="1" applyAlignment="1" applyProtection="1">
      <alignment horizontal="center"/>
      <protection hidden="1"/>
    </xf>
    <xf numFmtId="0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74" xfId="0" applyNumberFormat="1" applyFont="1" applyFill="1" applyBorder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 applyProtection="1">
      <alignment horizontal="center"/>
      <protection hidden="1"/>
    </xf>
    <xf numFmtId="0" fontId="16" fillId="13" borderId="56" xfId="0" applyFont="1" applyFill="1" applyBorder="1" applyAlignment="1" applyProtection="1">
      <alignment horizontal="center" vertical="center" wrapText="1" shrinkToFit="1"/>
    </xf>
    <xf numFmtId="0" fontId="16" fillId="13" borderId="60" xfId="0" applyFont="1" applyFill="1" applyBorder="1" applyAlignment="1" applyProtection="1">
      <alignment horizontal="center" vertical="center" wrapText="1" shrinkToFit="1"/>
    </xf>
    <xf numFmtId="0" fontId="16" fillId="4" borderId="112" xfId="0" applyFont="1" applyFill="1" applyBorder="1" applyAlignment="1" applyProtection="1">
      <alignment horizontal="center" vertical="center" wrapText="1" shrinkToFit="1"/>
      <protection locked="0"/>
    </xf>
    <xf numFmtId="0" fontId="16" fillId="4" borderId="27" xfId="0" applyFont="1" applyFill="1" applyBorder="1" applyAlignment="1" applyProtection="1">
      <alignment horizontal="center" vertical="center" wrapText="1" shrinkToFit="1"/>
      <protection locked="0"/>
    </xf>
    <xf numFmtId="0" fontId="16" fillId="4" borderId="113" xfId="0" applyFont="1" applyFill="1" applyBorder="1" applyAlignment="1" applyProtection="1">
      <alignment horizontal="center" vertical="center" wrapText="1" shrinkToFit="1"/>
      <protection locked="0"/>
    </xf>
    <xf numFmtId="0" fontId="32" fillId="12" borderId="0" xfId="0" applyFont="1" applyFill="1" applyBorder="1" applyAlignment="1" applyProtection="1">
      <alignment horizontal="center" vertical="center" textRotation="90" wrapText="1"/>
      <protection hidden="1"/>
    </xf>
    <xf numFmtId="0" fontId="23" fillId="12" borderId="11" xfId="0" applyFont="1" applyFill="1" applyBorder="1" applyAlignment="1" applyProtection="1">
      <alignment horizontal="center" vertical="center" textRotation="90" wrapText="1"/>
      <protection hidden="1"/>
    </xf>
    <xf numFmtId="0" fontId="23" fillId="12" borderId="0" xfId="0" applyFont="1" applyFill="1" applyBorder="1" applyAlignment="1" applyProtection="1">
      <alignment horizontal="center" vertical="center" textRotation="90" wrapText="1"/>
      <protection hidden="1"/>
    </xf>
    <xf numFmtId="0" fontId="23" fillId="12" borderId="22" xfId="0" applyFont="1" applyFill="1" applyBorder="1" applyAlignment="1" applyProtection="1">
      <alignment horizontal="center" vertical="center" textRotation="90" wrapText="1"/>
      <protection hidden="1"/>
    </xf>
    <xf numFmtId="0" fontId="23" fillId="12" borderId="30" xfId="0" applyFont="1" applyFill="1" applyBorder="1" applyAlignment="1" applyProtection="1">
      <alignment horizontal="center" vertical="center" textRotation="90" wrapText="1"/>
      <protection hidden="1"/>
    </xf>
    <xf numFmtId="0" fontId="3" fillId="4" borderId="22" xfId="0" applyFont="1" applyFill="1" applyBorder="1" applyAlignment="1" applyProtection="1">
      <alignment horizontal="right" indent="1"/>
      <protection hidden="1"/>
    </xf>
    <xf numFmtId="0" fontId="3" fillId="4" borderId="30" xfId="0" applyFont="1" applyFill="1" applyBorder="1" applyAlignment="1" applyProtection="1">
      <alignment horizontal="right" indent="1"/>
      <protection hidden="1"/>
    </xf>
    <xf numFmtId="0" fontId="16" fillId="4" borderId="0" xfId="0" applyFont="1" applyFill="1" applyBorder="1" applyAlignment="1" applyProtection="1">
      <alignment horizontal="right" indent="1"/>
      <protection hidden="1"/>
    </xf>
    <xf numFmtId="0" fontId="16" fillId="4" borderId="11" xfId="0" applyFont="1" applyFill="1" applyBorder="1" applyAlignment="1" applyProtection="1">
      <alignment horizontal="right" indent="1"/>
      <protection hidden="1"/>
    </xf>
    <xf numFmtId="0" fontId="16" fillId="4" borderId="25" xfId="0" applyFont="1" applyFill="1" applyBorder="1" applyAlignment="1" applyProtection="1">
      <alignment horizontal="right" indent="1"/>
      <protection hidden="1"/>
    </xf>
    <xf numFmtId="0" fontId="16" fillId="4" borderId="18" xfId="0" applyFont="1" applyFill="1" applyBorder="1" applyAlignment="1" applyProtection="1">
      <alignment horizontal="right" indent="1"/>
      <protection hidden="1"/>
    </xf>
    <xf numFmtId="49" fontId="16" fillId="4" borderId="112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27" xfId="0" applyNumberFormat="1" applyFont="1" applyFill="1" applyBorder="1" applyAlignment="1" applyProtection="1">
      <alignment horizontal="center" vertical="center" shrinkToFit="1"/>
      <protection locked="0"/>
    </xf>
    <xf numFmtId="49" fontId="16" fillId="4" borderId="113" xfId="0" applyNumberFormat="1" applyFont="1" applyFill="1" applyBorder="1" applyAlignment="1" applyProtection="1">
      <alignment horizontal="center" vertical="center" shrinkToFit="1"/>
      <protection locked="0"/>
    </xf>
    <xf numFmtId="1" fontId="8" fillId="0" borderId="33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20" xfId="0" applyNumberFormat="1" applyFont="1" applyFill="1" applyBorder="1" applyAlignment="1" applyProtection="1">
      <alignment horizontal="center" vertical="center"/>
      <protection hidden="1"/>
    </xf>
    <xf numFmtId="0" fontId="16" fillId="20" borderId="54" xfId="0" applyFont="1" applyFill="1" applyBorder="1" applyAlignment="1" applyProtection="1">
      <alignment horizontal="center" vertical="center"/>
      <protection hidden="1"/>
    </xf>
    <xf numFmtId="0" fontId="16" fillId="20" borderId="51" xfId="0" applyFont="1" applyFill="1" applyBorder="1" applyAlignment="1" applyProtection="1">
      <alignment horizontal="center" vertical="center"/>
      <protection hidden="1"/>
    </xf>
    <xf numFmtId="0" fontId="8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0" xfId="0" applyBorder="1"/>
    <xf numFmtId="1" fontId="8" fillId="0" borderId="40" xfId="0" applyNumberFormat="1" applyFont="1" applyFill="1" applyBorder="1" applyAlignment="1" applyProtection="1">
      <alignment horizontal="center" vertical="center" wrapText="1"/>
      <protection hidden="1"/>
    </xf>
    <xf numFmtId="0" fontId="16" fillId="20" borderId="89" xfId="0" applyFont="1" applyFill="1" applyBorder="1" applyAlignment="1" applyProtection="1">
      <alignment horizontal="center" vertical="center"/>
      <protection hidden="1"/>
    </xf>
    <xf numFmtId="0" fontId="16" fillId="20" borderId="98" xfId="0" applyFont="1" applyFill="1" applyBorder="1" applyAlignment="1" applyProtection="1">
      <alignment horizontal="center" vertical="center"/>
      <protection hidden="1"/>
    </xf>
    <xf numFmtId="164" fontId="8" fillId="0" borderId="33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20" xfId="0" applyNumberFormat="1" applyFont="1" applyFill="1" applyBorder="1" applyAlignment="1" applyProtection="1">
      <alignment horizontal="center" vertical="center"/>
      <protection hidden="1"/>
    </xf>
    <xf numFmtId="0" fontId="3" fillId="4" borderId="11" xfId="0" applyFont="1" applyFill="1" applyBorder="1" applyAlignment="1" applyProtection="1">
      <alignment horizontal="center" vertical="center" shrinkToFit="1"/>
      <protection hidden="1"/>
    </xf>
    <xf numFmtId="49" fontId="3" fillId="17" borderId="114" xfId="0" applyNumberFormat="1" applyFont="1" applyFill="1" applyBorder="1" applyAlignment="1" applyProtection="1">
      <alignment horizontal="center" vertical="center" wrapText="1"/>
      <protection hidden="1"/>
    </xf>
    <xf numFmtId="49" fontId="3" fillId="17" borderId="29" xfId="0" applyNumberFormat="1" applyFont="1" applyFill="1" applyBorder="1" applyAlignment="1" applyProtection="1">
      <alignment horizontal="center" vertical="center" wrapText="1"/>
      <protection hidden="1"/>
    </xf>
    <xf numFmtId="49" fontId="3" fillId="17" borderId="19" xfId="0" applyNumberFormat="1" applyFont="1" applyFill="1" applyBorder="1" applyAlignment="1" applyProtection="1">
      <alignment horizontal="center" vertical="center" wrapText="1"/>
      <protection hidden="1"/>
    </xf>
    <xf numFmtId="0" fontId="20" fillId="7" borderId="15" xfId="0" applyFont="1" applyFill="1" applyBorder="1" applyAlignment="1" applyProtection="1">
      <alignment horizontal="center" vertical="center" wrapText="1"/>
      <protection hidden="1"/>
    </xf>
    <xf numFmtId="0" fontId="20" fillId="7" borderId="11" xfId="0" applyFont="1" applyFill="1" applyBorder="1" applyAlignment="1" applyProtection="1">
      <alignment horizontal="center" vertical="center" wrapText="1"/>
      <protection hidden="1"/>
    </xf>
    <xf numFmtId="0" fontId="20" fillId="7" borderId="56" xfId="0" applyFont="1" applyFill="1" applyBorder="1" applyAlignment="1" applyProtection="1">
      <alignment horizontal="center" vertical="center" wrapText="1"/>
      <protection hidden="1"/>
    </xf>
    <xf numFmtId="0" fontId="20" fillId="7" borderId="60" xfId="0" applyFont="1" applyFill="1" applyBorder="1" applyAlignment="1" applyProtection="1">
      <alignment horizontal="center" vertical="center" wrapText="1"/>
      <protection hidden="1"/>
    </xf>
    <xf numFmtId="0" fontId="20" fillId="17" borderId="15" xfId="0" applyFont="1" applyFill="1" applyBorder="1" applyAlignment="1" applyProtection="1">
      <alignment horizontal="center" vertical="center" wrapText="1"/>
      <protection hidden="1"/>
    </xf>
    <xf numFmtId="0" fontId="20" fillId="17" borderId="11" xfId="0" applyFont="1" applyFill="1" applyBorder="1" applyAlignment="1" applyProtection="1">
      <alignment horizontal="center" vertical="center" wrapText="1"/>
      <protection hidden="1"/>
    </xf>
    <xf numFmtId="0" fontId="3" fillId="7" borderId="29" xfId="0" applyFont="1" applyFill="1" applyBorder="1" applyAlignment="1" applyProtection="1">
      <alignment horizontal="center" vertical="center" wrapText="1"/>
      <protection hidden="1"/>
    </xf>
    <xf numFmtId="0" fontId="3" fillId="7" borderId="19" xfId="0" applyFont="1" applyFill="1" applyBorder="1" applyAlignment="1" applyProtection="1">
      <alignment horizontal="center" vertical="center" wrapText="1"/>
      <protection hidden="1"/>
    </xf>
    <xf numFmtId="0" fontId="3" fillId="0" borderId="119" xfId="0" applyFont="1" applyBorder="1" applyAlignment="1" applyProtection="1">
      <alignment horizontal="center" vertical="center"/>
      <protection hidden="1"/>
    </xf>
    <xf numFmtId="0" fontId="3" fillId="0" borderId="38" xfId="0" applyFont="1" applyBorder="1" applyAlignment="1" applyProtection="1">
      <alignment horizontal="center" vertical="center"/>
      <protection hidden="1"/>
    </xf>
    <xf numFmtId="164" fontId="8" fillId="0" borderId="31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31" xfId="0" applyNumberFormat="1" applyFont="1" applyFill="1" applyBorder="1" applyAlignment="1" applyProtection="1">
      <alignment horizontal="center" vertical="center"/>
      <protection hidden="1"/>
    </xf>
    <xf numFmtId="0" fontId="8" fillId="0" borderId="3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60" xfId="0" applyBorder="1"/>
    <xf numFmtId="0" fontId="16" fillId="20" borderId="73" xfId="0" applyFont="1" applyFill="1" applyBorder="1" applyAlignment="1" applyProtection="1">
      <alignment horizontal="center" vertical="center"/>
      <protection hidden="1"/>
    </xf>
    <xf numFmtId="0" fontId="16" fillId="20" borderId="117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right"/>
      <protection hidden="1"/>
    </xf>
    <xf numFmtId="0" fontId="16" fillId="4" borderId="11" xfId="0" applyFont="1" applyFill="1" applyBorder="1" applyAlignment="1" applyProtection="1">
      <alignment horizontal="right"/>
      <protection hidden="1"/>
    </xf>
    <xf numFmtId="0" fontId="3" fillId="4" borderId="0" xfId="0" applyFont="1" applyFill="1" applyBorder="1" applyAlignment="1" applyProtection="1">
      <alignment horizontal="center" shrinkToFit="1"/>
      <protection hidden="1"/>
    </xf>
    <xf numFmtId="1" fontId="8" fillId="0" borderId="47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21" xfId="0" applyNumberFormat="1" applyFont="1" applyFill="1" applyBorder="1" applyAlignment="1" applyProtection="1">
      <alignment horizontal="center" vertical="center"/>
      <protection hidden="1"/>
    </xf>
    <xf numFmtId="0" fontId="8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1" xfId="0" applyBorder="1"/>
    <xf numFmtId="0" fontId="3" fillId="12" borderId="0" xfId="0" applyFont="1" applyFill="1" applyBorder="1" applyAlignment="1" applyProtection="1">
      <alignment horizontal="center" vertical="center" shrinkToFit="1"/>
      <protection hidden="1"/>
    </xf>
    <xf numFmtId="0" fontId="3" fillId="12" borderId="11" xfId="0" applyFont="1" applyFill="1" applyBorder="1" applyAlignment="1" applyProtection="1">
      <alignment horizontal="center" vertical="center" shrinkToFit="1"/>
      <protection hidden="1"/>
    </xf>
    <xf numFmtId="0" fontId="3" fillId="12" borderId="22" xfId="0" applyFont="1" applyFill="1" applyBorder="1" applyAlignment="1" applyProtection="1">
      <alignment horizontal="center" vertical="center" shrinkToFit="1"/>
      <protection hidden="1"/>
    </xf>
    <xf numFmtId="0" fontId="3" fillId="12" borderId="30" xfId="0" applyFont="1" applyFill="1" applyBorder="1" applyAlignment="1" applyProtection="1">
      <alignment horizontal="center" vertical="center" shrinkToFit="1"/>
      <protection hidden="1"/>
    </xf>
    <xf numFmtId="0" fontId="3" fillId="4" borderId="15" xfId="0" applyFont="1" applyFill="1" applyBorder="1" applyAlignment="1" applyProtection="1">
      <alignment horizontal="center" vertical="center" shrinkToFit="1"/>
      <protection hidden="1"/>
    </xf>
    <xf numFmtId="49" fontId="3" fillId="19" borderId="114" xfId="0" applyNumberFormat="1" applyFont="1" applyFill="1" applyBorder="1" applyAlignment="1" applyProtection="1">
      <alignment horizontal="center" vertical="center" wrapText="1"/>
      <protection hidden="1"/>
    </xf>
    <xf numFmtId="49" fontId="3" fillId="19" borderId="19" xfId="0" applyNumberFormat="1" applyFont="1" applyFill="1" applyBorder="1" applyAlignment="1" applyProtection="1">
      <alignment horizontal="center" vertical="center" wrapText="1"/>
      <protection hidden="1"/>
    </xf>
    <xf numFmtId="0" fontId="38" fillId="16" borderId="22" xfId="0" applyFont="1" applyFill="1" applyBorder="1" applyAlignment="1" applyProtection="1">
      <alignment horizontal="center" vertical="center"/>
      <protection hidden="1"/>
    </xf>
    <xf numFmtId="0" fontId="38" fillId="16" borderId="30" xfId="0" applyFont="1" applyFill="1" applyBorder="1" applyAlignment="1" applyProtection="1">
      <alignment horizontal="center" vertical="center"/>
      <protection hidden="1"/>
    </xf>
    <xf numFmtId="0" fontId="38" fillId="23" borderId="115" xfId="0" applyFont="1" applyFill="1" applyBorder="1" applyAlignment="1" applyProtection="1">
      <alignment horizontal="center" vertical="center"/>
      <protection hidden="1"/>
    </xf>
    <xf numFmtId="0" fontId="38" fillId="23" borderId="22" xfId="0" applyFont="1" applyFill="1" applyBorder="1" applyAlignment="1" applyProtection="1">
      <alignment horizontal="center" vertical="center"/>
      <protection hidden="1"/>
    </xf>
    <xf numFmtId="0" fontId="38" fillId="23" borderId="30" xfId="0" applyFont="1" applyFill="1" applyBorder="1" applyAlignment="1" applyProtection="1">
      <alignment horizontal="center" vertical="center"/>
      <protection hidden="1"/>
    </xf>
    <xf numFmtId="49" fontId="3" fillId="7" borderId="56" xfId="0" applyNumberFormat="1" applyFont="1" applyFill="1" applyBorder="1" applyAlignment="1" applyProtection="1">
      <alignment horizontal="center" vertical="center" wrapText="1"/>
      <protection hidden="1"/>
    </xf>
    <xf numFmtId="49" fontId="3" fillId="7" borderId="31" xfId="0" applyNumberFormat="1" applyFont="1" applyFill="1" applyBorder="1" applyAlignment="1" applyProtection="1">
      <alignment horizontal="center" vertical="center" wrapText="1"/>
      <protection hidden="1"/>
    </xf>
    <xf numFmtId="49" fontId="3" fillId="7" borderId="60" xfId="0" applyNumberFormat="1" applyFont="1" applyFill="1" applyBorder="1" applyAlignment="1" applyProtection="1">
      <alignment horizontal="center" vertical="center" wrapText="1"/>
      <protection hidden="1"/>
    </xf>
    <xf numFmtId="0" fontId="3" fillId="20" borderId="116" xfId="0" applyFont="1" applyFill="1" applyBorder="1" applyAlignment="1" applyProtection="1">
      <alignment horizontal="center" vertical="center" wrapText="1"/>
      <protection hidden="1"/>
    </xf>
    <xf numFmtId="0" fontId="0" fillId="20" borderId="14" xfId="0" applyFill="1" applyBorder="1"/>
    <xf numFmtId="0" fontId="0" fillId="20" borderId="35" xfId="0" applyFill="1" applyBorder="1"/>
    <xf numFmtId="0" fontId="0" fillId="20" borderId="30" xfId="0" applyFill="1" applyBorder="1"/>
    <xf numFmtId="164" fontId="8" fillId="0" borderId="67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21" xfId="0" applyNumberFormat="1" applyFont="1" applyFill="1" applyBorder="1" applyAlignment="1" applyProtection="1">
      <alignment horizontal="center" vertical="center"/>
      <protection hidden="1"/>
    </xf>
    <xf numFmtId="0" fontId="20" fillId="12" borderId="15" xfId="0" applyFont="1" applyFill="1" applyBorder="1" applyAlignment="1" applyProtection="1">
      <alignment horizontal="center" vertical="center" shrinkToFit="1"/>
      <protection hidden="1"/>
    </xf>
    <xf numFmtId="0" fontId="20" fillId="12" borderId="11" xfId="0" applyFont="1" applyFill="1" applyBorder="1" applyAlignment="1" applyProtection="1">
      <alignment horizontal="center" vertical="center" shrinkToFit="1"/>
      <protection hidden="1"/>
    </xf>
    <xf numFmtId="0" fontId="20" fillId="12" borderId="56" xfId="0" applyFont="1" applyFill="1" applyBorder="1" applyAlignment="1" applyProtection="1">
      <alignment horizontal="center" vertical="center" shrinkToFit="1"/>
      <protection hidden="1"/>
    </xf>
    <xf numFmtId="0" fontId="20" fillId="12" borderId="60" xfId="0" applyFont="1" applyFill="1" applyBorder="1" applyAlignment="1" applyProtection="1">
      <alignment horizontal="center" vertical="center" shrinkToFit="1"/>
      <protection hidden="1"/>
    </xf>
    <xf numFmtId="0" fontId="34" fillId="12" borderId="0" xfId="0" applyFont="1" applyFill="1" applyBorder="1" applyAlignment="1" applyProtection="1">
      <alignment horizontal="center" vertical="center" textRotation="90" wrapText="1"/>
      <protection hidden="1"/>
    </xf>
    <xf numFmtId="0" fontId="34" fillId="12" borderId="11" xfId="0" applyFont="1" applyFill="1" applyBorder="1" applyAlignment="1" applyProtection="1">
      <alignment horizontal="center" vertical="center" textRotation="90" wrapText="1"/>
      <protection hidden="1"/>
    </xf>
    <xf numFmtId="0" fontId="34" fillId="12" borderId="22" xfId="0" applyFont="1" applyFill="1" applyBorder="1" applyAlignment="1" applyProtection="1">
      <alignment horizontal="center" vertical="center" textRotation="90" wrapText="1"/>
      <protection hidden="1"/>
    </xf>
    <xf numFmtId="0" fontId="34" fillId="12" borderId="30" xfId="0" applyFont="1" applyFill="1" applyBorder="1" applyAlignment="1" applyProtection="1">
      <alignment horizontal="center" vertical="center" textRotation="90" wrapText="1"/>
      <protection hidden="1"/>
    </xf>
    <xf numFmtId="0" fontId="16" fillId="12" borderId="0" xfId="0" applyFont="1" applyFill="1" applyBorder="1" applyAlignment="1" applyProtection="1">
      <alignment horizontal="left" vertical="center"/>
      <protection hidden="1"/>
    </xf>
    <xf numFmtId="0" fontId="16" fillId="12" borderId="22" xfId="0" applyFont="1" applyFill="1" applyBorder="1" applyAlignment="1" applyProtection="1">
      <alignment horizontal="left" vertical="center"/>
      <protection hidden="1"/>
    </xf>
    <xf numFmtId="0" fontId="3" fillId="0" borderId="118" xfId="0" applyFont="1" applyBorder="1" applyAlignment="1" applyProtection="1">
      <alignment horizontal="center" vertical="center"/>
      <protection hidden="1"/>
    </xf>
    <xf numFmtId="0" fontId="3" fillId="12" borderId="11" xfId="0" applyFont="1" applyFill="1" applyBorder="1" applyAlignment="1" applyProtection="1">
      <alignment horizontal="left" vertical="center"/>
      <protection hidden="1"/>
    </xf>
    <xf numFmtId="0" fontId="3" fillId="12" borderId="30" xfId="0" applyFont="1" applyFill="1" applyBorder="1" applyAlignment="1" applyProtection="1">
      <alignment horizontal="left" vertical="center"/>
      <protection hidden="1"/>
    </xf>
    <xf numFmtId="0" fontId="8" fillId="20" borderId="83" xfId="0" applyFont="1" applyFill="1" applyBorder="1" applyAlignment="1" applyProtection="1">
      <alignment horizontal="center" vertical="center" wrapText="1"/>
      <protection hidden="1"/>
    </xf>
    <xf numFmtId="0" fontId="8" fillId="20" borderId="84" xfId="0" applyFont="1" applyFill="1" applyBorder="1" applyAlignment="1" applyProtection="1">
      <alignment horizontal="center" vertical="center" wrapText="1"/>
      <protection hidden="1"/>
    </xf>
    <xf numFmtId="1" fontId="3" fillId="20" borderId="116" xfId="0" applyNumberFormat="1" applyFont="1" applyFill="1" applyBorder="1" applyAlignment="1" applyProtection="1">
      <alignment horizontal="center" vertical="center" wrapText="1"/>
      <protection hidden="1"/>
    </xf>
    <xf numFmtId="0" fontId="0" fillId="20" borderId="14" xfId="0" applyFill="1" applyBorder="1" applyAlignment="1" applyProtection="1">
      <alignment horizontal="center" vertical="center" wrapText="1"/>
      <protection hidden="1"/>
    </xf>
    <xf numFmtId="0" fontId="0" fillId="20" borderId="35" xfId="0" applyFill="1" applyBorder="1" applyAlignment="1" applyProtection="1">
      <alignment horizontal="center" vertical="center" wrapText="1"/>
      <protection hidden="1"/>
    </xf>
    <xf numFmtId="0" fontId="0" fillId="20" borderId="30" xfId="0" applyFill="1" applyBorder="1" applyAlignment="1" applyProtection="1">
      <alignment horizontal="center" vertical="center" wrapText="1"/>
      <protection hidden="1"/>
    </xf>
    <xf numFmtId="0" fontId="3" fillId="20" borderId="116" xfId="0" applyFont="1" applyFill="1" applyBorder="1" applyAlignment="1" applyProtection="1">
      <alignment horizontal="center" vertical="center"/>
      <protection hidden="1"/>
    </xf>
    <xf numFmtId="0" fontId="3" fillId="20" borderId="14" xfId="0" applyFont="1" applyFill="1" applyBorder="1" applyAlignment="1" applyProtection="1">
      <alignment horizontal="center" vertical="center"/>
      <protection hidden="1"/>
    </xf>
    <xf numFmtId="0" fontId="3" fillId="20" borderId="35" xfId="0" applyFont="1" applyFill="1" applyBorder="1" applyAlignment="1" applyProtection="1">
      <alignment horizontal="center" vertical="center"/>
      <protection hidden="1"/>
    </xf>
    <xf numFmtId="0" fontId="3" fillId="20" borderId="30" xfId="0" applyFont="1" applyFill="1" applyBorder="1" applyAlignment="1" applyProtection="1">
      <alignment horizontal="center" vertical="center"/>
      <protection hidden="1"/>
    </xf>
    <xf numFmtId="1" fontId="8" fillId="0" borderId="63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60" xfId="0" applyNumberFormat="1" applyFont="1" applyFill="1" applyBorder="1" applyAlignment="1" applyProtection="1">
      <alignment horizontal="center" vertical="center"/>
      <protection hidden="1"/>
    </xf>
    <xf numFmtId="0" fontId="8" fillId="0" borderId="12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21" xfId="0" applyBorder="1"/>
    <xf numFmtId="164" fontId="8" fillId="0" borderId="44" xfId="0" applyNumberFormat="1" applyFont="1" applyFill="1" applyBorder="1" applyAlignment="1" applyProtection="1">
      <alignment horizontal="center" vertical="center" wrapText="1"/>
      <protection hidden="1"/>
    </xf>
    <xf numFmtId="164" fontId="8" fillId="0" borderId="19" xfId="0" applyNumberFormat="1" applyFont="1" applyFill="1" applyBorder="1" applyAlignment="1" applyProtection="1">
      <alignment horizontal="center" vertical="center"/>
      <protection hidden="1"/>
    </xf>
    <xf numFmtId="1" fontId="3" fillId="21" borderId="114" xfId="0" applyNumberFormat="1" applyFont="1" applyFill="1" applyBorder="1" applyAlignment="1" applyProtection="1">
      <alignment horizontal="center" vertical="center" wrapText="1"/>
      <protection hidden="1"/>
    </xf>
    <xf numFmtId="1" fontId="3" fillId="21" borderId="29" xfId="0" applyNumberFormat="1" applyFont="1" applyFill="1" applyBorder="1" applyAlignment="1" applyProtection="1">
      <alignment horizontal="center" vertical="center" wrapText="1"/>
      <protection hidden="1"/>
    </xf>
    <xf numFmtId="1" fontId="3" fillId="21" borderId="19" xfId="0" applyNumberFormat="1" applyFont="1" applyFill="1" applyBorder="1" applyAlignment="1" applyProtection="1">
      <alignment horizontal="center" vertical="center" wrapText="1"/>
      <protection hidden="1"/>
    </xf>
    <xf numFmtId="1" fontId="3" fillId="22" borderId="114" xfId="0" applyNumberFormat="1" applyFont="1" applyFill="1" applyBorder="1" applyAlignment="1" applyProtection="1">
      <alignment horizontal="center" vertical="center" wrapText="1"/>
      <protection hidden="1"/>
    </xf>
    <xf numFmtId="1" fontId="3" fillId="22" borderId="19" xfId="0" applyNumberFormat="1" applyFont="1" applyFill="1" applyBorder="1" applyAlignment="1" applyProtection="1">
      <alignment horizontal="center" vertical="center" wrapText="1"/>
      <protection hidden="1"/>
    </xf>
    <xf numFmtId="1" fontId="8" fillId="20" borderId="41" xfId="0" applyNumberFormat="1" applyFont="1" applyFill="1" applyBorder="1" applyAlignment="1" applyProtection="1">
      <alignment horizontal="center" vertical="center" wrapText="1"/>
      <protection hidden="1"/>
    </xf>
    <xf numFmtId="1" fontId="8" fillId="20" borderId="115" xfId="0" applyNumberFormat="1" applyFont="1" applyFill="1" applyBorder="1" applyAlignment="1" applyProtection="1">
      <alignment horizontal="center" vertical="center" wrapText="1"/>
      <protection hidden="1"/>
    </xf>
    <xf numFmtId="0" fontId="0" fillId="20" borderId="85" xfId="0" applyFill="1" applyBorder="1" applyAlignment="1" applyProtection="1">
      <alignment horizontal="center" vertical="center" wrapText="1"/>
      <protection hidden="1"/>
    </xf>
    <xf numFmtId="0" fontId="0" fillId="20" borderId="105" xfId="0" applyFill="1" applyBorder="1" applyAlignment="1" applyProtection="1">
      <alignment horizontal="center" vertical="center" wrapText="1"/>
      <protection hidden="1"/>
    </xf>
    <xf numFmtId="1" fontId="8" fillId="0" borderId="67" xfId="0" applyNumberFormat="1" applyFont="1" applyFill="1" applyBorder="1" applyAlignment="1" applyProtection="1">
      <alignment horizontal="center" vertical="center" wrapText="1"/>
      <protection hidden="1"/>
    </xf>
    <xf numFmtId="0" fontId="0" fillId="20" borderId="43" xfId="0" applyFill="1" applyBorder="1" applyAlignment="1" applyProtection="1">
      <alignment horizontal="center" vertical="center" wrapText="1"/>
      <protection hidden="1"/>
    </xf>
    <xf numFmtId="0" fontId="0" fillId="20" borderId="11" xfId="0" applyFill="1" applyBorder="1" applyAlignment="1" applyProtection="1">
      <alignment horizontal="center" vertical="center" wrapText="1"/>
      <protection hidden="1"/>
    </xf>
    <xf numFmtId="1" fontId="8" fillId="0" borderId="44" xfId="0" applyNumberFormat="1" applyFont="1" applyFill="1" applyBorder="1" applyAlignment="1" applyProtection="1">
      <alignment horizontal="center" vertical="center" wrapText="1"/>
      <protection hidden="1"/>
    </xf>
    <xf numFmtId="1" fontId="8" fillId="0" borderId="19" xfId="0" applyNumberFormat="1" applyFont="1" applyFill="1" applyBorder="1" applyAlignment="1" applyProtection="1">
      <alignment horizontal="center" vertical="center"/>
      <protection hidden="1"/>
    </xf>
    <xf numFmtId="9" fontId="42" fillId="0" borderId="0" xfId="0" applyNumberFormat="1" applyFont="1" applyFill="1" applyBorder="1" applyAlignment="1">
      <alignment horizontal="center" vertical="center"/>
    </xf>
    <xf numFmtId="9" fontId="42" fillId="0" borderId="127" xfId="0" applyNumberFormat="1" applyFont="1" applyFill="1" applyBorder="1" applyAlignment="1">
      <alignment horizontal="center" vertical="center"/>
    </xf>
    <xf numFmtId="9" fontId="42" fillId="26" borderId="0" xfId="0" applyNumberFormat="1" applyFont="1" applyFill="1" applyBorder="1" applyAlignment="1">
      <alignment horizontal="center" vertical="center"/>
    </xf>
    <xf numFmtId="0" fontId="42" fillId="0" borderId="0" xfId="0" applyNumberFormat="1" applyFont="1" applyBorder="1" applyAlignment="1">
      <alignment horizontal="center" vertical="center"/>
    </xf>
    <xf numFmtId="0" fontId="42" fillId="0" borderId="127" xfId="0" applyNumberFormat="1" applyFont="1" applyBorder="1" applyAlignment="1">
      <alignment horizontal="center" vertical="center"/>
    </xf>
    <xf numFmtId="9" fontId="42" fillId="26" borderId="127" xfId="0" applyNumberFormat="1" applyFont="1" applyFill="1" applyBorder="1" applyAlignment="1">
      <alignment horizontal="center" vertical="center"/>
    </xf>
    <xf numFmtId="9" fontId="42" fillId="0" borderId="129" xfId="0" applyNumberFormat="1" applyFont="1" applyFill="1" applyBorder="1" applyAlignment="1">
      <alignment horizontal="center" vertical="center"/>
    </xf>
    <xf numFmtId="0" fontId="43" fillId="0" borderId="127" xfId="0" applyFont="1" applyFill="1" applyBorder="1" applyAlignment="1">
      <alignment horizontal="center" vertical="center" wrapText="1"/>
    </xf>
    <xf numFmtId="0" fontId="45" fillId="29" borderId="0" xfId="0" applyFont="1" applyFill="1" applyBorder="1" applyAlignment="1">
      <alignment horizontal="center" vertical="center"/>
    </xf>
    <xf numFmtId="0" fontId="54" fillId="4" borderId="127" xfId="0" applyFont="1" applyFill="1" applyBorder="1" applyAlignment="1">
      <alignment horizontal="center" vertical="center"/>
    </xf>
    <xf numFmtId="0" fontId="31" fillId="24" borderId="127" xfId="0" applyFont="1" applyFill="1" applyBorder="1" applyAlignment="1">
      <alignment horizontal="center" vertical="center"/>
    </xf>
    <xf numFmtId="0" fontId="42" fillId="0" borderId="107" xfId="0" applyNumberFormat="1" applyFont="1" applyFill="1" applyBorder="1" applyAlignment="1">
      <alignment horizontal="center" vertical="center"/>
    </xf>
    <xf numFmtId="0" fontId="42" fillId="0" borderId="128" xfId="0" applyNumberFormat="1" applyFont="1" applyFill="1" applyBorder="1" applyAlignment="1">
      <alignment horizontal="center" vertical="center"/>
    </xf>
    <xf numFmtId="0" fontId="54" fillId="4" borderId="127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 vertical="center" wrapText="1"/>
    </xf>
    <xf numFmtId="9" fontId="42" fillId="4" borderId="127" xfId="0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127" xfId="0" applyFont="1" applyFill="1" applyBorder="1" applyAlignment="1">
      <alignment horizontal="center" vertical="center"/>
    </xf>
    <xf numFmtId="0" fontId="42" fillId="0" borderId="107" xfId="0" applyFont="1" applyFill="1" applyBorder="1" applyAlignment="1">
      <alignment horizontal="center" vertical="center"/>
    </xf>
    <xf numFmtId="0" fontId="42" fillId="0" borderId="122" xfId="0" applyFont="1" applyFill="1" applyBorder="1" applyAlignment="1">
      <alignment horizontal="center" vertical="center"/>
    </xf>
    <xf numFmtId="0" fontId="42" fillId="0" borderId="128" xfId="0" applyFont="1" applyFill="1" applyBorder="1" applyAlignment="1">
      <alignment horizontal="center" vertical="center"/>
    </xf>
    <xf numFmtId="0" fontId="42" fillId="26" borderId="0" xfId="0" applyNumberFormat="1" applyFont="1" applyFill="1" applyBorder="1" applyAlignment="1">
      <alignment horizontal="center" vertical="center"/>
    </xf>
    <xf numFmtId="0" fontId="42" fillId="26" borderId="127" xfId="0" applyNumberFormat="1" applyFont="1" applyFill="1" applyBorder="1" applyAlignment="1">
      <alignment horizontal="center" vertical="center"/>
    </xf>
    <xf numFmtId="0" fontId="53" fillId="30" borderId="0" xfId="0" applyFont="1" applyFill="1" applyBorder="1" applyAlignment="1">
      <alignment horizontal="center" vertical="center"/>
    </xf>
    <xf numFmtId="0" fontId="42" fillId="0" borderId="125" xfId="0" applyNumberFormat="1" applyFont="1" applyFill="1" applyBorder="1" applyAlignment="1">
      <alignment horizontal="center" vertical="center"/>
    </xf>
    <xf numFmtId="0" fontId="42" fillId="27" borderId="111" xfId="0" applyFont="1" applyFill="1" applyBorder="1" applyAlignment="1">
      <alignment vertical="center"/>
    </xf>
    <xf numFmtId="0" fontId="50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top" wrapText="1"/>
    </xf>
    <xf numFmtId="0" fontId="53" fillId="25" borderId="0" xfId="0" applyFont="1" applyFill="1" applyBorder="1" applyAlignment="1">
      <alignment horizontal="center" vertical="center"/>
    </xf>
    <xf numFmtId="0" fontId="40" fillId="25" borderId="0" xfId="0" applyFont="1" applyFill="1" applyBorder="1" applyAlignment="1">
      <alignment horizontal="center" vertical="center"/>
    </xf>
    <xf numFmtId="0" fontId="55" fillId="28" borderId="110" xfId="0" applyFont="1" applyFill="1" applyBorder="1" applyAlignment="1">
      <alignment vertical="center" wrapText="1"/>
    </xf>
    <xf numFmtId="0" fontId="42" fillId="27" borderId="110" xfId="0" applyFont="1" applyFill="1" applyBorder="1" applyAlignment="1">
      <alignment vertical="center"/>
    </xf>
    <xf numFmtId="0" fontId="46" fillId="26" borderId="109" xfId="0" applyFont="1" applyFill="1" applyBorder="1" applyAlignment="1">
      <alignment vertical="center" wrapText="1"/>
    </xf>
    <xf numFmtId="0" fontId="47" fillId="25" borderId="0" xfId="0" applyFont="1" applyFill="1" applyAlignment="1">
      <alignment horizontal="center" vertical="center" shrinkToFit="1"/>
    </xf>
    <xf numFmtId="0" fontId="54" fillId="4" borderId="123" xfId="0" applyFont="1" applyFill="1" applyBorder="1" applyAlignment="1">
      <alignment horizontal="center" vertical="center"/>
    </xf>
    <xf numFmtId="0" fontId="54" fillId="4" borderId="123" xfId="0" applyFont="1" applyFill="1" applyBorder="1" applyAlignment="1">
      <alignment horizontal="center" vertical="center" wrapText="1"/>
    </xf>
    <xf numFmtId="0" fontId="31" fillId="24" borderId="123" xfId="0" applyFont="1" applyFill="1" applyBorder="1" applyAlignment="1">
      <alignment horizontal="center" vertical="center"/>
    </xf>
    <xf numFmtId="0" fontId="43" fillId="0" borderId="123" xfId="0" applyFont="1" applyFill="1" applyBorder="1" applyAlignment="1">
      <alignment horizontal="center" vertical="center" wrapText="1"/>
    </xf>
    <xf numFmtId="9" fontId="4" fillId="26" borderId="126" xfId="0" applyNumberFormat="1" applyFont="1" applyFill="1" applyBorder="1" applyAlignment="1">
      <alignment horizontal="center" vertical="center"/>
    </xf>
    <xf numFmtId="0" fontId="42" fillId="0" borderId="124" xfId="0" applyFont="1" applyFill="1" applyBorder="1" applyAlignment="1">
      <alignment horizontal="center" vertical="center"/>
    </xf>
    <xf numFmtId="0" fontId="42" fillId="0" borderId="123" xfId="0" applyFont="1" applyFill="1" applyBorder="1" applyAlignment="1">
      <alignment horizontal="center" vertical="center"/>
    </xf>
    <xf numFmtId="0" fontId="56" fillId="0" borderId="126" xfId="0" applyFont="1" applyFill="1" applyBorder="1" applyAlignment="1">
      <alignment horizontal="center" vertical="center" wrapText="1"/>
    </xf>
    <xf numFmtId="0" fontId="43" fillId="0" borderId="129" xfId="0" applyFont="1" applyFill="1" applyBorder="1" applyAlignment="1">
      <alignment horizontal="center" vertical="center" wrapText="1"/>
    </xf>
    <xf numFmtId="0" fontId="42" fillId="0" borderId="127" xfId="0" applyNumberFormat="1" applyFont="1" applyFill="1" applyBorder="1" applyAlignment="1">
      <alignment horizontal="center" vertical="center"/>
    </xf>
    <xf numFmtId="0" fontId="42" fillId="0" borderId="126" xfId="0" applyFont="1" applyFill="1" applyBorder="1" applyAlignment="1">
      <alignment horizontal="center" vertical="center"/>
    </xf>
    <xf numFmtId="9" fontId="42" fillId="26" borderId="107" xfId="0" applyNumberFormat="1" applyFont="1" applyFill="1" applyBorder="1" applyAlignment="1">
      <alignment horizontal="center" vertical="center"/>
    </xf>
    <xf numFmtId="9" fontId="42" fillId="0" borderId="125" xfId="0" applyNumberFormat="1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 shrinkToFit="1"/>
    </xf>
    <xf numFmtId="0" fontId="45" fillId="4" borderId="127" xfId="0" applyFont="1" applyFill="1" applyBorder="1" applyAlignment="1">
      <alignment horizontal="center" vertical="center" shrinkToFit="1"/>
    </xf>
    <xf numFmtId="0" fontId="42" fillId="26" borderId="107" xfId="0" applyNumberFormat="1" applyFont="1" applyFill="1" applyBorder="1" applyAlignment="1">
      <alignment horizontal="center" vertical="center"/>
    </xf>
    <xf numFmtId="0" fontId="42" fillId="26" borderId="128" xfId="0" applyNumberFormat="1" applyFon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77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solid">
          <bgColor theme="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auto="1"/>
      </font>
      <fill>
        <patternFill>
          <bgColor indexed="34"/>
        </patternFill>
      </fill>
    </dxf>
    <dxf>
      <font>
        <b val="0"/>
        <i val="0"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b val="0"/>
        <i/>
        <strike val="0"/>
        <condense val="0"/>
        <extend val="0"/>
        <color auto="1"/>
      </font>
      <fill>
        <patternFill>
          <bgColor indexed="22"/>
        </patternFill>
      </fill>
    </dxf>
    <dxf>
      <font>
        <b/>
        <i val="0"/>
        <strike val="0"/>
        <condense val="0"/>
        <extend val="0"/>
      </font>
      <fill>
        <patternFill>
          <bgColor indexed="42"/>
        </patternFill>
      </fill>
    </dxf>
    <dxf>
      <font>
        <condense val="0"/>
        <extend val="0"/>
        <color indexed="22"/>
      </font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indexed="34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indexed="34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ont>
        <b/>
        <i val="0"/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indexed="34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ill>
        <patternFill>
          <bgColor indexed="34"/>
        </patternFill>
      </fill>
    </dxf>
    <dxf>
      <font>
        <b val="0"/>
        <i val="0"/>
        <condense val="0"/>
        <extend val="0"/>
      </font>
      <fill>
        <patternFill>
          <bgColor indexed="22"/>
        </patternFill>
      </fill>
    </dxf>
    <dxf>
      <font>
        <b/>
        <i val="0"/>
        <strike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5"/>
        </patternFill>
      </fill>
    </dxf>
    <dxf>
      <font>
        <b/>
        <i val="0"/>
        <condense val="0"/>
        <extend val="0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48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46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DE7D3"/>
      <rgbColor rgb="00FFFFFF"/>
      <rgbColor rgb="00FF0000"/>
      <rgbColor rgb="0000FF00"/>
      <rgbColor rgb="000000FF"/>
      <rgbColor rgb="00E6E64C"/>
      <rgbColor rgb="0028B4E4"/>
      <rgbColor rgb="005FFFBE"/>
      <rgbColor rgb="0028B4E4"/>
      <rgbColor rgb="00008000"/>
      <rgbColor rgb="00000080"/>
      <rgbColor rgb="00808000"/>
      <rgbColor rgb="00800080"/>
      <rgbColor rgb="00008080"/>
      <rgbColor rgb="00C0C0C0"/>
      <rgbColor rgb="00808080"/>
      <rgbColor rgb="00A3A60D"/>
      <rgbColor rgb="00EF98BC"/>
      <rgbColor rgb="00E96CA2"/>
      <rgbColor rgb="00FAE0EC"/>
      <rgbColor rgb="00F5BED6"/>
      <rgbColor rgb="00F5BED6"/>
      <rgbColor rgb="000066CC"/>
      <rgbColor rgb="00D2C3D1"/>
      <rgbColor rgb="009E0054"/>
      <rgbColor rgb="00FF00FF"/>
      <rgbColor rgb="00FFFF00"/>
      <rgbColor rgb="0000FFFF"/>
      <rgbColor rgb="00800080"/>
      <rgbColor rgb="00800000"/>
      <rgbColor rgb="009E0054"/>
      <rgbColor rgb="000000FF"/>
      <rgbColor rgb="0000DCFF"/>
      <rgbColor rgb="0021657F"/>
      <rgbColor rgb="0099FF99"/>
      <rgbColor rgb="0093D9F1"/>
      <rgbColor rgb="0099CCFF"/>
      <rgbColor rgb="00E96CA2"/>
      <rgbColor rgb="00CC99FF"/>
      <rgbColor rgb="00FFCC99"/>
      <rgbColor rgb="003366FF"/>
      <rgbColor rgb="000099FF"/>
      <rgbColor rgb="0094BD5E"/>
      <rgbColor rgb="00FFCC00"/>
      <rgbColor rgb="00FF9900"/>
      <rgbColor rgb="00FF6600"/>
      <rgbColor rgb="00666699"/>
      <rgbColor rgb="00969696"/>
      <rgbColor rgb="0093D9F1"/>
      <rgbColor rgb="00339966"/>
      <rgbColor rgb="00D8D79B"/>
      <rgbColor rgb="0021657F"/>
      <rgbColor rgb="00BEBE5B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7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0355584"/>
        <c:axId val="130357120"/>
      </c:barChart>
      <c:catAx>
        <c:axId val="13035558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7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3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35712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035558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8923008"/>
        <c:axId val="138928896"/>
      </c:barChart>
      <c:catAx>
        <c:axId val="138923008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92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2889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8923008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9227520"/>
        <c:axId val="139229056"/>
      </c:barChart>
      <c:catAx>
        <c:axId val="13922752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229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2905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922752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9261440"/>
        <c:axId val="139262976"/>
      </c:barChart>
      <c:catAx>
        <c:axId val="13926144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9262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62976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9261440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0929664"/>
        <c:axId val="140943744"/>
      </c:barChart>
      <c:catAx>
        <c:axId val="14092966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9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94374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092966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68040413966772"/>
          <c:y val="1.9084005031915388E-2"/>
          <c:w val="0.78616835058194878"/>
          <c:h val="0.965650654614918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Compétences!$BK$44:$BK$48</c:f>
              <c:strCache>
                <c:ptCount val="5"/>
                <c:pt idx="0">
                  <c:v>[0, 2[</c:v>
                </c:pt>
                <c:pt idx="1">
                  <c:v>[2, 4[</c:v>
                </c:pt>
                <c:pt idx="2">
                  <c:v>[4, 6[</c:v>
                </c:pt>
                <c:pt idx="3">
                  <c:v>[6, 8[</c:v>
                </c:pt>
                <c:pt idx="4">
                  <c:v>[8, 9[</c:v>
                </c:pt>
              </c:strCache>
            </c:strRef>
          </c:cat>
          <c:val>
            <c:numRef>
              <c:f>Compétences!$BL$44:$BL$48</c:f>
              <c:numCache>
                <c:formatCode>0</c:formatCode>
                <c:ptCount val="5"/>
                <c:pt idx="0" formatCode="Standard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41234176"/>
        <c:axId val="141235712"/>
      </c:barChart>
      <c:catAx>
        <c:axId val="141234176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235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235712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412341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Compétences!$G$46:$G$55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Compétences!$H$46:$H$55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1259904"/>
        <c:axId val="141261440"/>
      </c:barChart>
      <c:catAx>
        <c:axId val="14125990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1261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261440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412599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Compétences!$M$46:$M$55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Compétences!$N$46:$N$55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1273344"/>
        <c:axId val="143212544"/>
      </c:barChart>
      <c:catAx>
        <c:axId val="14127334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321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1254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41273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Footer>&amp;LEENC 2014 &amp;A&amp;C4G/TT&amp;R&amp;P/&amp;N</c:oddFooter>
    </c:headerFooter>
    <c:pageMargins b="0.98425196850393704" l="0.78740157480314965" r="0.78740157480314965" t="0.98425196850393704" header="0.51181102362204722" footer="0.5118110236220472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Compétences!$AR$44:$AR$51</c:f>
              <c:strCache>
                <c:ptCount val="8"/>
                <c:pt idx="0">
                  <c:v>[0,3[</c:v>
                </c:pt>
                <c:pt idx="1">
                  <c:v>[3 6[</c:v>
                </c:pt>
                <c:pt idx="2">
                  <c:v>[6,9[</c:v>
                </c:pt>
                <c:pt idx="3">
                  <c:v>[9,12[</c:v>
                </c:pt>
                <c:pt idx="4">
                  <c:v>[12,15[</c:v>
                </c:pt>
                <c:pt idx="5">
                  <c:v>[15,18[</c:v>
                </c:pt>
                <c:pt idx="6">
                  <c:v>[18,21[</c:v>
                </c:pt>
                <c:pt idx="7">
                  <c:v>[21,24]</c:v>
                </c:pt>
              </c:strCache>
            </c:strRef>
          </c:cat>
          <c:val>
            <c:numRef>
              <c:f>Compétences!$AS$44:$AS$51</c:f>
              <c:numCache>
                <c:formatCode>0</c:formatCode>
                <c:ptCount val="8"/>
                <c:pt idx="0" formatCode="Standard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43233024"/>
        <c:axId val="143234560"/>
      </c:barChart>
      <c:catAx>
        <c:axId val="143233024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3234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4560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143233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11841504014624"/>
          <c:y val="2.1897849242004379E-2"/>
          <c:w val="0.64706051308832169"/>
          <c:h val="0.967155008188526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F98B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Compétences!$AT$44:$AT$52</c:f>
              <c:strCache>
                <c:ptCount val="9"/>
                <c:pt idx="0">
                  <c:v>[0,3[</c:v>
                </c:pt>
                <c:pt idx="1">
                  <c:v>[3,6[</c:v>
                </c:pt>
                <c:pt idx="2">
                  <c:v>[6,9[</c:v>
                </c:pt>
                <c:pt idx="3">
                  <c:v>[9,12[</c:v>
                </c:pt>
                <c:pt idx="4">
                  <c:v>[12,15[</c:v>
                </c:pt>
                <c:pt idx="5">
                  <c:v>[15,18[</c:v>
                </c:pt>
                <c:pt idx="6">
                  <c:v>[18,21[</c:v>
                </c:pt>
                <c:pt idx="7">
                  <c:v>[21,24[</c:v>
                </c:pt>
                <c:pt idx="8">
                  <c:v>[25,26]</c:v>
                </c:pt>
              </c:strCache>
            </c:strRef>
          </c:cat>
          <c:val>
            <c:numRef>
              <c:f>Compétences!$AU$44:$AU$52</c:f>
              <c:numCache>
                <c:formatCode>0</c:formatCode>
                <c:ptCount val="9"/>
                <c:pt idx="0" formatCode="Standard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62079872"/>
        <c:axId val="162081408"/>
      </c:barChart>
      <c:catAx>
        <c:axId val="162079872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2081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2081408"/>
        <c:scaling>
          <c:orientation val="minMax"/>
        </c:scaling>
        <c:delete val="1"/>
        <c:axPos val="t"/>
        <c:numFmt formatCode="Standard" sourceLinked="1"/>
        <c:majorTickMark val="out"/>
        <c:minorTickMark val="none"/>
        <c:tickLblPos val="nextTo"/>
        <c:crossAx val="1620798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11484464238973"/>
          <c:y val="8.4745902982493015E-2"/>
          <c:w val="0.86393511777593313"/>
          <c:h val="0.7016960766950421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D792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commentaires'!$A$16:$A$25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'Résultats et commentaires'!$B$16:$B$25</c:f>
              <c:numCache>
                <c:formatCode>Standard</c:formatCode>
                <c:ptCount val="10"/>
              </c:numCache>
            </c:numRef>
          </c:val>
        </c:ser>
        <c:ser>
          <c:idx val="1"/>
          <c:order val="1"/>
          <c:spPr>
            <a:solidFill>
              <a:srgbClr val="ED792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commentaires'!$A$16:$A$25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'Résultats et commentaires'!$C$16:$C$25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0.2</c:v>
                </c:pt>
                <c:pt idx="5">
                  <c:v>0.26</c:v>
                </c:pt>
                <c:pt idx="6">
                  <c:v>0.33</c:v>
                </c:pt>
                <c:pt idx="7">
                  <c:v>0.16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3456128"/>
        <c:axId val="163458048"/>
      </c:barChart>
      <c:catAx>
        <c:axId val="163456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Score global des classes</a:t>
                </a:r>
              </a:p>
            </c:rich>
          </c:tx>
          <c:layout>
            <c:manualLayout>
              <c:xMode val="edge"/>
              <c:yMode val="edge"/>
              <c:x val="0.42786919667828405"/>
              <c:y val="0.87796752524578492"/>
            </c:manualLayout>
          </c:layout>
          <c:overlay val="0"/>
          <c:spPr>
            <a:noFill/>
            <a:ln w="25400">
              <a:noFill/>
            </a:ln>
          </c:spPr>
        </c:title>
        <c:numFmt formatCode="Standard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4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45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Pourcentage de classes</a:t>
                </a:r>
              </a:p>
            </c:rich>
          </c:tx>
          <c:layout>
            <c:manualLayout>
              <c:xMode val="edge"/>
              <c:yMode val="edge"/>
              <c:x val="2.6229508196721311E-2"/>
              <c:y val="0.20339018639619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456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25400">
              <a:noFill/>
            </a:ln>
          </c:spPr>
          <c:invertIfNegative val="0"/>
          <c:dLbls>
            <c:spPr>
              <a:solidFill>
                <a:srgbClr val="21657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0389504"/>
        <c:axId val="130391040"/>
      </c:barChart>
      <c:catAx>
        <c:axId val="130389504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0391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39104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0389504"/>
        <c:crosses val="autoZero"/>
        <c:crossBetween val="between"/>
      </c:valAx>
      <c:spPr>
        <a:solidFill>
          <a:srgbClr val="21657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7389704255773"/>
          <c:y val="8.3612040133779264E-2"/>
          <c:w val="0.8632626384101485"/>
          <c:h val="0.7056856187290969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ED792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'Résultats et commentaires'!$E$16:$E$25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'Résultats et commentaires'!$F$16:$F$25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0.36</c:v>
                </c:pt>
                <c:pt idx="4">
                  <c:v>0.36</c:v>
                </c:pt>
                <c:pt idx="5">
                  <c:v>0.14000000000000001</c:v>
                </c:pt>
                <c:pt idx="6">
                  <c:v>0.14000000000000001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94912"/>
        <c:axId val="163501184"/>
      </c:barChart>
      <c:catAx>
        <c:axId val="163494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Score global des classes</a:t>
                </a:r>
              </a:p>
            </c:rich>
          </c:tx>
          <c:layout>
            <c:manualLayout>
              <c:xMode val="edge"/>
              <c:yMode val="edge"/>
              <c:x val="0.42833642499794611"/>
              <c:y val="0.87959866220735783"/>
            </c:manualLayout>
          </c:layout>
          <c:overlay val="0"/>
          <c:spPr>
            <a:noFill/>
            <a:ln w="25400">
              <a:noFill/>
            </a:ln>
          </c:spPr>
        </c:title>
        <c:numFmt formatCode="Standard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501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3501184"/>
        <c:scaling>
          <c:orientation val="minMax"/>
          <c:max val="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BE"/>
                  <a:t>Pourcentage de classes</a:t>
                </a:r>
              </a:p>
            </c:rich>
          </c:tx>
          <c:layout>
            <c:manualLayout>
              <c:xMode val="edge"/>
              <c:yMode val="edge"/>
              <c:x val="2.6359143327841845E-2"/>
              <c:y val="0.2073578595317725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634949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04878048780488"/>
          <c:y val="1.9230769230769232E-2"/>
          <c:w val="0.84756097560975607"/>
          <c:h val="0.965384615384615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solidFill>
                <a:srgbClr val="28B4E4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25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807872"/>
        <c:axId val="131813760"/>
      </c:barChart>
      <c:catAx>
        <c:axId val="131807872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81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13760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1807872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DE7D3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833856"/>
        <c:axId val="131835392"/>
      </c:barChart>
      <c:catAx>
        <c:axId val="131833856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83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35392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1833856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15789473684212"/>
          <c:y val="1.9157159801394132E-2"/>
          <c:w val="0.83552631578947367"/>
          <c:h val="0.965520853990264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DE7D3"/>
            </a:solidFill>
            <a:ln w="12700">
              <a:solidFill>
                <a:srgbClr val="FDE7D3"/>
              </a:solidFill>
              <a:prstDash val="solid"/>
            </a:ln>
          </c:spPr>
          <c:invertIfNegative val="0"/>
          <c:dLbls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DE7D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28B4E4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cat>
          <c:val>
            <c:numRef>
              <c:f>Compétences!#REF!</c:f>
              <c:numCache>
                <c:formatCode>Standard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737088"/>
        <c:axId val="131738624"/>
      </c:barChart>
      <c:catAx>
        <c:axId val="131737088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FDE7D3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7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73862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1737088"/>
        <c:crosses val="autoZero"/>
        <c:crossBetween val="between"/>
      </c:valAx>
      <c:spPr>
        <a:solidFill>
          <a:srgbClr val="28B4E4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DE7D3"/>
      </a:solidFill>
      <a:prstDash val="solid"/>
    </a:ln>
  </c:spPr>
  <c:txPr>
    <a:bodyPr/>
    <a:lstStyle/>
    <a:p>
      <a:pPr>
        <a:defRPr sz="325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868040413966772"/>
          <c:y val="1.9084005031915388E-2"/>
          <c:w val="0.78616835058194878"/>
          <c:h val="0.9656506546149187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Compétences!$BB$2</c:f>
              <c:strCache>
                <c:ptCount val="1"/>
                <c:pt idx="0">
                  <c:v>Ressources</c:v>
                </c:pt>
              </c:strCache>
            </c:strRef>
          </c:tx>
          <c:spPr>
            <a:solidFill>
              <a:srgbClr val="F5BED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Compétences!$BM$44:$BM$50</c:f>
              <c:strCache>
                <c:ptCount val="7"/>
                <c:pt idx="0">
                  <c:v>[0,2[</c:v>
                </c:pt>
                <c:pt idx="1">
                  <c:v>[2,4[</c:v>
                </c:pt>
                <c:pt idx="2">
                  <c:v>[4,6[</c:v>
                </c:pt>
                <c:pt idx="3">
                  <c:v>[6,8[</c:v>
                </c:pt>
                <c:pt idx="4">
                  <c:v>[8,10[</c:v>
                </c:pt>
                <c:pt idx="5">
                  <c:v>[10,12[</c:v>
                </c:pt>
                <c:pt idx="6">
                  <c:v>[12,13[</c:v>
                </c:pt>
              </c:strCache>
            </c:strRef>
          </c:cat>
          <c:val>
            <c:numRef>
              <c:f>Compétences!$BN$44:$BN$50</c:f>
              <c:numCache>
                <c:formatCode>0</c:formatCode>
                <c:ptCount val="7"/>
                <c:pt idx="0" formatCode="Standard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769088"/>
        <c:axId val="131770624"/>
      </c:barChart>
      <c:catAx>
        <c:axId val="131769088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770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770624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17690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994531774785735"/>
          <c:y val="1.8382352941176471E-2"/>
          <c:w val="0.76795787281453087"/>
          <c:h val="0.9485294117647058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Compétences!$AZ$44:$AZ$47</c:f>
              <c:strCache>
                <c:ptCount val="4"/>
                <c:pt idx="0">
                  <c:v>[0,1[</c:v>
                </c:pt>
                <c:pt idx="1">
                  <c:v>[1,2[</c:v>
                </c:pt>
                <c:pt idx="2">
                  <c:v>[2,3[</c:v>
                </c:pt>
                <c:pt idx="3">
                  <c:v>[3,4]</c:v>
                </c:pt>
              </c:strCache>
            </c:strRef>
          </c:cat>
          <c:val>
            <c:numRef>
              <c:f>Compétences!$BA$44:$BA$47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663360"/>
        <c:axId val="131664896"/>
      </c:barChart>
      <c:catAx>
        <c:axId val="131663360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664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664896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one"/>
        <c:spPr>
          <a:ln w="9525">
            <a:noFill/>
          </a:ln>
        </c:spPr>
        <c:crossAx val="131663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415256579553481"/>
          <c:y val="1.6181280912725377E-2"/>
          <c:w val="0.71069618892608177"/>
          <c:h val="0.94822306148570701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Compétences!$R$44:$R$45</c:f>
              <c:strCache>
                <c:ptCount val="2"/>
                <c:pt idx="0">
                  <c:v>[0,1[</c:v>
                </c:pt>
                <c:pt idx="1">
                  <c:v>[1,2[</c:v>
                </c:pt>
              </c:strCache>
            </c:strRef>
          </c:cat>
          <c:val>
            <c:numRef>
              <c:f>Compétences!$S$44:$S$45</c:f>
              <c:numCache>
                <c:formatCode>0</c:formatCode>
                <c:ptCount val="2"/>
                <c:pt idx="0" formatCode="Standard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131724032"/>
        <c:axId val="131725568"/>
      </c:barChart>
      <c:catAx>
        <c:axId val="131724032"/>
        <c:scaling>
          <c:orientation val="maxMin"/>
        </c:scaling>
        <c:delete val="0"/>
        <c:axPos val="l"/>
        <c:numFmt formatCode="Standard" sourceLinked="1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1725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725568"/>
        <c:scaling>
          <c:orientation val="minMax"/>
        </c:scaling>
        <c:delete val="0"/>
        <c:axPos val="t"/>
        <c:numFmt formatCode="Standard" sourceLinked="1"/>
        <c:majorTickMark val="none"/>
        <c:minorTickMark val="none"/>
        <c:tickLblPos val="none"/>
        <c:spPr>
          <a:ln w="9525">
            <a:noFill/>
          </a:ln>
        </c:spPr>
        <c:crossAx val="131724032"/>
        <c:crosses val="autoZero"/>
        <c:crossBetween val="between"/>
      </c:valAx>
      <c:spPr>
        <a:solidFill>
          <a:srgbClr val="C0C0C0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0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000143230099153"/>
          <c:y val="2.2123941604893192E-2"/>
          <c:w val="0.7266713976002448"/>
          <c:h val="0.960179065652364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6E64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Compétences!$J$46:$J$55</c:f>
              <c:strCache>
                <c:ptCount val="10"/>
                <c:pt idx="0">
                  <c:v>[0,10[</c:v>
                </c:pt>
                <c:pt idx="1">
                  <c:v>[10,20[</c:v>
                </c:pt>
                <c:pt idx="2">
                  <c:v>[20,30[</c:v>
                </c:pt>
                <c:pt idx="3">
                  <c:v>[30,40[</c:v>
                </c:pt>
                <c:pt idx="4">
                  <c:v>[40,50[</c:v>
                </c:pt>
                <c:pt idx="5">
                  <c:v>[50,60[</c:v>
                </c:pt>
                <c:pt idx="6">
                  <c:v>[60,70[</c:v>
                </c:pt>
                <c:pt idx="7">
                  <c:v>[70,80[</c:v>
                </c:pt>
                <c:pt idx="8">
                  <c:v>[80,90[</c:v>
                </c:pt>
                <c:pt idx="9">
                  <c:v>[90,100]</c:v>
                </c:pt>
              </c:strCache>
            </c:strRef>
          </c:cat>
          <c:val>
            <c:numRef>
              <c:f>Compétences!$K$46:$K$55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38876800"/>
        <c:axId val="138878336"/>
      </c:barChart>
      <c:catAx>
        <c:axId val="138876800"/>
        <c:scaling>
          <c:orientation val="maxMin"/>
        </c:scaling>
        <c:delete val="0"/>
        <c:axPos val="l"/>
        <c:numFmt formatCode="@" sourceLinked="0"/>
        <c:majorTickMark val="out"/>
        <c:minorTickMark val="none"/>
        <c:tickLblPos val="nextTo"/>
        <c:spPr>
          <a:ln w="3175">
            <a:solidFill>
              <a:srgbClr val="FDE7D3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88783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878336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extTo"/>
        <c:crossAx val="1388768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FDE7D3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-2" verticalDpi="300"/>
  </c:printSettings>
</c:chartSpace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13" Type="http://schemas.openxmlformats.org/officeDocument/2006/relationships/image" Target="../media/image11.png"/><Relationship Id="rId18" Type="http://schemas.openxmlformats.org/officeDocument/2006/relationships/image" Target="../media/image16.png"/><Relationship Id="rId26" Type="http://schemas.openxmlformats.org/officeDocument/2006/relationships/image" Target="../media/image24.png"/><Relationship Id="rId39" Type="http://schemas.openxmlformats.org/officeDocument/2006/relationships/image" Target="../media/image37.png"/><Relationship Id="rId3" Type="http://schemas.openxmlformats.org/officeDocument/2006/relationships/chart" Target="../charts/chart19.xml"/><Relationship Id="rId21" Type="http://schemas.openxmlformats.org/officeDocument/2006/relationships/image" Target="../media/image19.png"/><Relationship Id="rId34" Type="http://schemas.openxmlformats.org/officeDocument/2006/relationships/image" Target="../media/image32.png"/><Relationship Id="rId7" Type="http://schemas.openxmlformats.org/officeDocument/2006/relationships/image" Target="../media/image5.png"/><Relationship Id="rId12" Type="http://schemas.openxmlformats.org/officeDocument/2006/relationships/image" Target="../media/image10.png"/><Relationship Id="rId17" Type="http://schemas.openxmlformats.org/officeDocument/2006/relationships/image" Target="../media/image15.png"/><Relationship Id="rId25" Type="http://schemas.openxmlformats.org/officeDocument/2006/relationships/image" Target="../media/image23.png"/><Relationship Id="rId33" Type="http://schemas.openxmlformats.org/officeDocument/2006/relationships/image" Target="../media/image31.png"/><Relationship Id="rId38" Type="http://schemas.openxmlformats.org/officeDocument/2006/relationships/image" Target="../media/image36.pn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20" Type="http://schemas.openxmlformats.org/officeDocument/2006/relationships/image" Target="../media/image18.png"/><Relationship Id="rId29" Type="http://schemas.openxmlformats.org/officeDocument/2006/relationships/image" Target="../media/image27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9.png"/><Relationship Id="rId24" Type="http://schemas.openxmlformats.org/officeDocument/2006/relationships/image" Target="../media/image22.png"/><Relationship Id="rId32" Type="http://schemas.openxmlformats.org/officeDocument/2006/relationships/image" Target="../media/image30.png"/><Relationship Id="rId37" Type="http://schemas.openxmlformats.org/officeDocument/2006/relationships/image" Target="../media/image35.png"/><Relationship Id="rId5" Type="http://schemas.openxmlformats.org/officeDocument/2006/relationships/image" Target="../media/image3.png"/><Relationship Id="rId15" Type="http://schemas.openxmlformats.org/officeDocument/2006/relationships/image" Target="../media/image13.png"/><Relationship Id="rId23" Type="http://schemas.openxmlformats.org/officeDocument/2006/relationships/image" Target="../media/image21.png"/><Relationship Id="rId28" Type="http://schemas.openxmlformats.org/officeDocument/2006/relationships/image" Target="../media/image26.png"/><Relationship Id="rId36" Type="http://schemas.openxmlformats.org/officeDocument/2006/relationships/image" Target="../media/image34.png"/><Relationship Id="rId10" Type="http://schemas.openxmlformats.org/officeDocument/2006/relationships/image" Target="../media/image8.png"/><Relationship Id="rId19" Type="http://schemas.openxmlformats.org/officeDocument/2006/relationships/image" Target="../media/image17.png"/><Relationship Id="rId31" Type="http://schemas.openxmlformats.org/officeDocument/2006/relationships/image" Target="../media/image29.png"/><Relationship Id="rId4" Type="http://schemas.openxmlformats.org/officeDocument/2006/relationships/chart" Target="../charts/chart20.xml"/><Relationship Id="rId9" Type="http://schemas.openxmlformats.org/officeDocument/2006/relationships/image" Target="../media/image7.png"/><Relationship Id="rId14" Type="http://schemas.openxmlformats.org/officeDocument/2006/relationships/image" Target="../media/image12.png"/><Relationship Id="rId22" Type="http://schemas.openxmlformats.org/officeDocument/2006/relationships/image" Target="../media/image20.png"/><Relationship Id="rId27" Type="http://schemas.openxmlformats.org/officeDocument/2006/relationships/image" Target="../media/image25.png"/><Relationship Id="rId30" Type="http://schemas.openxmlformats.org/officeDocument/2006/relationships/image" Target="../media/image28.png"/><Relationship Id="rId35" Type="http://schemas.openxmlformats.org/officeDocument/2006/relationships/image" Target="../media/image3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5</xdr:col>
      <xdr:colOff>1704975</xdr:colOff>
      <xdr:row>1</xdr:row>
      <xdr:rowOff>542925</xdr:rowOff>
    </xdr:to>
    <xdr:sp macro="" textlink="">
      <xdr:nvSpPr>
        <xdr:cNvPr id="1472" name="Line 391"/>
        <xdr:cNvSpPr>
          <a:spLocks noChangeShapeType="1"/>
        </xdr:cNvSpPr>
      </xdr:nvSpPr>
      <xdr:spPr bwMode="auto">
        <a:xfrm>
          <a:off x="1504950" y="419100"/>
          <a:ext cx="169545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66</xdr:col>
      <xdr:colOff>0</xdr:colOff>
      <xdr:row>42</xdr:row>
      <xdr:rowOff>19050</xdr:rowOff>
    </xdr:from>
    <xdr:to>
      <xdr:col>66</xdr:col>
      <xdr:colOff>0</xdr:colOff>
      <xdr:row>59</xdr:row>
      <xdr:rowOff>123825</xdr:rowOff>
    </xdr:to>
    <xdr:graphicFrame macro="">
      <xdr:nvGraphicFramePr>
        <xdr:cNvPr id="1594440" name="Chart 21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0</xdr:colOff>
      <xdr:row>42</xdr:row>
      <xdr:rowOff>9525</xdr:rowOff>
    </xdr:from>
    <xdr:to>
      <xdr:col>66</xdr:col>
      <xdr:colOff>0</xdr:colOff>
      <xdr:row>59</xdr:row>
      <xdr:rowOff>123825</xdr:rowOff>
    </xdr:to>
    <xdr:graphicFrame macro="">
      <xdr:nvGraphicFramePr>
        <xdr:cNvPr id="1594441" name="Chart 21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66</xdr:col>
      <xdr:colOff>0</xdr:colOff>
      <xdr:row>42</xdr:row>
      <xdr:rowOff>9525</xdr:rowOff>
    </xdr:from>
    <xdr:to>
      <xdr:col>66</xdr:col>
      <xdr:colOff>0</xdr:colOff>
      <xdr:row>59</xdr:row>
      <xdr:rowOff>142875</xdr:rowOff>
    </xdr:to>
    <xdr:graphicFrame macro="">
      <xdr:nvGraphicFramePr>
        <xdr:cNvPr id="1594442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66</xdr:col>
      <xdr:colOff>0</xdr:colOff>
      <xdr:row>42</xdr:row>
      <xdr:rowOff>9525</xdr:rowOff>
    </xdr:from>
    <xdr:to>
      <xdr:col>66</xdr:col>
      <xdr:colOff>0</xdr:colOff>
      <xdr:row>59</xdr:row>
      <xdr:rowOff>133350</xdr:rowOff>
    </xdr:to>
    <xdr:graphicFrame macro="">
      <xdr:nvGraphicFramePr>
        <xdr:cNvPr id="1594443" name="Chart 21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66</xdr:col>
      <xdr:colOff>0</xdr:colOff>
      <xdr:row>42</xdr:row>
      <xdr:rowOff>9525</xdr:rowOff>
    </xdr:from>
    <xdr:to>
      <xdr:col>66</xdr:col>
      <xdr:colOff>0</xdr:colOff>
      <xdr:row>59</xdr:row>
      <xdr:rowOff>133350</xdr:rowOff>
    </xdr:to>
    <xdr:graphicFrame macro="">
      <xdr:nvGraphicFramePr>
        <xdr:cNvPr id="1594444" name="Chart 21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64</xdr:col>
      <xdr:colOff>0</xdr:colOff>
      <xdr:row>41</xdr:row>
      <xdr:rowOff>152400</xdr:rowOff>
    </xdr:from>
    <xdr:to>
      <xdr:col>65</xdr:col>
      <xdr:colOff>809625</xdr:colOff>
      <xdr:row>57</xdr:row>
      <xdr:rowOff>19050</xdr:rowOff>
    </xdr:to>
    <xdr:graphicFrame macro="">
      <xdr:nvGraphicFramePr>
        <xdr:cNvPr id="1594445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9525</xdr:colOff>
      <xdr:row>42</xdr:row>
      <xdr:rowOff>19050</xdr:rowOff>
    </xdr:from>
    <xdr:to>
      <xdr:col>53</xdr:col>
      <xdr:colOff>19050</xdr:colOff>
      <xdr:row>57</xdr:row>
      <xdr:rowOff>114300</xdr:rowOff>
    </xdr:to>
    <xdr:graphicFrame macro="">
      <xdr:nvGraphicFramePr>
        <xdr:cNvPr id="1594446" name="Chart 21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361950</xdr:colOff>
      <xdr:row>42</xdr:row>
      <xdr:rowOff>19050</xdr:rowOff>
    </xdr:from>
    <xdr:to>
      <xdr:col>19</xdr:col>
      <xdr:colOff>9525</xdr:colOff>
      <xdr:row>59</xdr:row>
      <xdr:rowOff>142875</xdr:rowOff>
    </xdr:to>
    <xdr:graphicFrame macro="">
      <xdr:nvGraphicFramePr>
        <xdr:cNvPr id="1594447" name="Chart 21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114300</xdr:colOff>
      <xdr:row>43</xdr:row>
      <xdr:rowOff>142875</xdr:rowOff>
    </xdr:from>
    <xdr:to>
      <xdr:col>10</xdr:col>
      <xdr:colOff>952500</xdr:colOff>
      <xdr:row>59</xdr:row>
      <xdr:rowOff>123825</xdr:rowOff>
    </xdr:to>
    <xdr:graphicFrame macro="">
      <xdr:nvGraphicFramePr>
        <xdr:cNvPr id="1594448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66</xdr:col>
      <xdr:colOff>0</xdr:colOff>
      <xdr:row>42</xdr:row>
      <xdr:rowOff>9525</xdr:rowOff>
    </xdr:from>
    <xdr:to>
      <xdr:col>66</xdr:col>
      <xdr:colOff>0</xdr:colOff>
      <xdr:row>60</xdr:row>
      <xdr:rowOff>0</xdr:rowOff>
    </xdr:to>
    <xdr:graphicFrame macro="">
      <xdr:nvGraphicFramePr>
        <xdr:cNvPr id="1594449" name="Chart 9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66</xdr:col>
      <xdr:colOff>0</xdr:colOff>
      <xdr:row>42</xdr:row>
      <xdr:rowOff>19050</xdr:rowOff>
    </xdr:from>
    <xdr:to>
      <xdr:col>66</xdr:col>
      <xdr:colOff>0</xdr:colOff>
      <xdr:row>59</xdr:row>
      <xdr:rowOff>142875</xdr:rowOff>
    </xdr:to>
    <xdr:graphicFrame macro="">
      <xdr:nvGraphicFramePr>
        <xdr:cNvPr id="1594450" name="Chart 21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66</xdr:col>
      <xdr:colOff>0</xdr:colOff>
      <xdr:row>42</xdr:row>
      <xdr:rowOff>19050</xdr:rowOff>
    </xdr:from>
    <xdr:to>
      <xdr:col>66</xdr:col>
      <xdr:colOff>0</xdr:colOff>
      <xdr:row>59</xdr:row>
      <xdr:rowOff>142875</xdr:rowOff>
    </xdr:to>
    <xdr:graphicFrame macro="">
      <xdr:nvGraphicFramePr>
        <xdr:cNvPr id="1594451" name="Chart 96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66</xdr:col>
      <xdr:colOff>0</xdr:colOff>
      <xdr:row>42</xdr:row>
      <xdr:rowOff>9525</xdr:rowOff>
    </xdr:from>
    <xdr:to>
      <xdr:col>66</xdr:col>
      <xdr:colOff>0</xdr:colOff>
      <xdr:row>59</xdr:row>
      <xdr:rowOff>133350</xdr:rowOff>
    </xdr:to>
    <xdr:graphicFrame macro="">
      <xdr:nvGraphicFramePr>
        <xdr:cNvPr id="1594452" name="Chart 96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61</xdr:col>
      <xdr:colOff>247650</xdr:colOff>
      <xdr:row>42</xdr:row>
      <xdr:rowOff>0</xdr:rowOff>
    </xdr:from>
    <xdr:to>
      <xdr:col>64</xdr:col>
      <xdr:colOff>0</xdr:colOff>
      <xdr:row>57</xdr:row>
      <xdr:rowOff>57150</xdr:rowOff>
    </xdr:to>
    <xdr:graphicFrame macro="">
      <xdr:nvGraphicFramePr>
        <xdr:cNvPr id="1594453" name="Chart 21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238125</xdr:colOff>
      <xdr:row>44</xdr:row>
      <xdr:rowOff>0</xdr:rowOff>
    </xdr:from>
    <xdr:to>
      <xdr:col>7</xdr:col>
      <xdr:colOff>885825</xdr:colOff>
      <xdr:row>59</xdr:row>
      <xdr:rowOff>114300</xdr:rowOff>
    </xdr:to>
    <xdr:graphicFrame macro="">
      <xdr:nvGraphicFramePr>
        <xdr:cNvPr id="1594454" name="Chart 97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180975</xdr:colOff>
      <xdr:row>44</xdr:row>
      <xdr:rowOff>9525</xdr:rowOff>
    </xdr:from>
    <xdr:to>
      <xdr:col>14</xdr:col>
      <xdr:colOff>0</xdr:colOff>
      <xdr:row>59</xdr:row>
      <xdr:rowOff>114300</xdr:rowOff>
    </xdr:to>
    <xdr:graphicFrame macro="">
      <xdr:nvGraphicFramePr>
        <xdr:cNvPr id="1594455" name="Chart 97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43</xdr:col>
      <xdr:colOff>9525</xdr:colOff>
      <xdr:row>42</xdr:row>
      <xdr:rowOff>0</xdr:rowOff>
    </xdr:from>
    <xdr:to>
      <xdr:col>45</xdr:col>
      <xdr:colOff>9525</xdr:colOff>
      <xdr:row>57</xdr:row>
      <xdr:rowOff>165652</xdr:rowOff>
    </xdr:to>
    <xdr:graphicFrame macro="">
      <xdr:nvGraphicFramePr>
        <xdr:cNvPr id="1594456" name="Chart 98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45</xdr:col>
      <xdr:colOff>28575</xdr:colOff>
      <xdr:row>42</xdr:row>
      <xdr:rowOff>9525</xdr:rowOff>
    </xdr:from>
    <xdr:to>
      <xdr:col>47</xdr:col>
      <xdr:colOff>9525</xdr:colOff>
      <xdr:row>57</xdr:row>
      <xdr:rowOff>123825</xdr:rowOff>
    </xdr:to>
    <xdr:graphicFrame macro="">
      <xdr:nvGraphicFramePr>
        <xdr:cNvPr id="1594457" name="Chart 98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66</xdr:row>
      <xdr:rowOff>38100</xdr:rowOff>
    </xdr:from>
    <xdr:to>
      <xdr:col>13</xdr:col>
      <xdr:colOff>752475</xdr:colOff>
      <xdr:row>68</xdr:row>
      <xdr:rowOff>1</xdr:rowOff>
    </xdr:to>
    <xdr:pic>
      <xdr:nvPicPr>
        <xdr:cNvPr id="1199401" name="Image 2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3744575"/>
          <a:ext cx="16287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38100</xdr:colOff>
      <xdr:row>64</xdr:row>
      <xdr:rowOff>28575</xdr:rowOff>
    </xdr:from>
    <xdr:to>
      <xdr:col>13</xdr:col>
      <xdr:colOff>762000</xdr:colOff>
      <xdr:row>65</xdr:row>
      <xdr:rowOff>209550</xdr:rowOff>
    </xdr:to>
    <xdr:pic>
      <xdr:nvPicPr>
        <xdr:cNvPr id="1199402" name="Image 2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1331595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12</xdr:row>
      <xdr:rowOff>19050</xdr:rowOff>
    </xdr:from>
    <xdr:to>
      <xdr:col>13</xdr:col>
      <xdr:colOff>0</xdr:colOff>
      <xdr:row>28</xdr:row>
      <xdr:rowOff>9525</xdr:rowOff>
    </xdr:to>
    <xdr:graphicFrame macro="">
      <xdr:nvGraphicFramePr>
        <xdr:cNvPr id="1199403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32</xdr:row>
      <xdr:rowOff>9525</xdr:rowOff>
    </xdr:from>
    <xdr:to>
      <xdr:col>12</xdr:col>
      <xdr:colOff>419100</xdr:colOff>
      <xdr:row>48</xdr:row>
      <xdr:rowOff>0</xdr:rowOff>
    </xdr:to>
    <xdr:graphicFrame macro="">
      <xdr:nvGraphicFramePr>
        <xdr:cNvPr id="1199404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11</xdr:col>
      <xdr:colOff>19050</xdr:colOff>
      <xdr:row>55</xdr:row>
      <xdr:rowOff>28575</xdr:rowOff>
    </xdr:from>
    <xdr:to>
      <xdr:col>13</xdr:col>
      <xdr:colOff>752475</xdr:colOff>
      <xdr:row>56</xdr:row>
      <xdr:rowOff>209551</xdr:rowOff>
    </xdr:to>
    <xdr:pic>
      <xdr:nvPicPr>
        <xdr:cNvPr id="1199405" name="Image 21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1334750"/>
          <a:ext cx="1628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58</xdr:row>
      <xdr:rowOff>47625</xdr:rowOff>
    </xdr:from>
    <xdr:to>
      <xdr:col>13</xdr:col>
      <xdr:colOff>742950</xdr:colOff>
      <xdr:row>60</xdr:row>
      <xdr:rowOff>9526</xdr:rowOff>
    </xdr:to>
    <xdr:pic>
      <xdr:nvPicPr>
        <xdr:cNvPr id="1199406" name="Image 24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1982450"/>
          <a:ext cx="1619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</xdr:colOff>
      <xdr:row>68</xdr:row>
      <xdr:rowOff>28575</xdr:rowOff>
    </xdr:from>
    <xdr:to>
      <xdr:col>13</xdr:col>
      <xdr:colOff>733425</xdr:colOff>
      <xdr:row>69</xdr:row>
      <xdr:rowOff>209550</xdr:rowOff>
    </xdr:to>
    <xdr:pic>
      <xdr:nvPicPr>
        <xdr:cNvPr id="1199407" name="Image 29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415415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70</xdr:row>
      <xdr:rowOff>19050</xdr:rowOff>
    </xdr:from>
    <xdr:to>
      <xdr:col>13</xdr:col>
      <xdr:colOff>726723</xdr:colOff>
      <xdr:row>71</xdr:row>
      <xdr:rowOff>194552</xdr:rowOff>
    </xdr:to>
    <xdr:pic>
      <xdr:nvPicPr>
        <xdr:cNvPr id="1199408" name="Image 1199103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5415" y="14577646"/>
          <a:ext cx="1601558" cy="387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72</xdr:row>
      <xdr:rowOff>19050</xdr:rowOff>
    </xdr:from>
    <xdr:to>
      <xdr:col>13</xdr:col>
      <xdr:colOff>752475</xdr:colOff>
      <xdr:row>73</xdr:row>
      <xdr:rowOff>190500</xdr:rowOff>
    </xdr:to>
    <xdr:pic>
      <xdr:nvPicPr>
        <xdr:cNvPr id="1199409" name="Image 1199104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4982825"/>
          <a:ext cx="1619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74</xdr:row>
      <xdr:rowOff>28575</xdr:rowOff>
    </xdr:from>
    <xdr:to>
      <xdr:col>13</xdr:col>
      <xdr:colOff>704850</xdr:colOff>
      <xdr:row>75</xdr:row>
      <xdr:rowOff>209549</xdr:rowOff>
    </xdr:to>
    <xdr:pic>
      <xdr:nvPicPr>
        <xdr:cNvPr id="1199410" name="Image 1199105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541145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79</xdr:row>
      <xdr:rowOff>9525</xdr:rowOff>
    </xdr:from>
    <xdr:to>
      <xdr:col>13</xdr:col>
      <xdr:colOff>714375</xdr:colOff>
      <xdr:row>79</xdr:row>
      <xdr:rowOff>400050</xdr:rowOff>
    </xdr:to>
    <xdr:pic>
      <xdr:nvPicPr>
        <xdr:cNvPr id="1199411" name="Image 1199106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1638300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80</xdr:row>
      <xdr:rowOff>9525</xdr:rowOff>
    </xdr:from>
    <xdr:to>
      <xdr:col>13</xdr:col>
      <xdr:colOff>723900</xdr:colOff>
      <xdr:row>80</xdr:row>
      <xdr:rowOff>400050</xdr:rowOff>
    </xdr:to>
    <xdr:pic>
      <xdr:nvPicPr>
        <xdr:cNvPr id="1199412" name="Image 1199108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168116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428625</xdr:colOff>
      <xdr:row>81</xdr:row>
      <xdr:rowOff>19050</xdr:rowOff>
    </xdr:from>
    <xdr:to>
      <xdr:col>13</xdr:col>
      <xdr:colOff>714375</xdr:colOff>
      <xdr:row>81</xdr:row>
      <xdr:rowOff>409575</xdr:rowOff>
    </xdr:to>
    <xdr:pic>
      <xdr:nvPicPr>
        <xdr:cNvPr id="1199413" name="Image 1199110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5375" y="17249775"/>
          <a:ext cx="1628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82</xdr:row>
      <xdr:rowOff>9525</xdr:rowOff>
    </xdr:from>
    <xdr:to>
      <xdr:col>13</xdr:col>
      <xdr:colOff>742950</xdr:colOff>
      <xdr:row>82</xdr:row>
      <xdr:rowOff>400050</xdr:rowOff>
    </xdr:to>
    <xdr:pic>
      <xdr:nvPicPr>
        <xdr:cNvPr id="1199414" name="Image 1199112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766887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</xdr:colOff>
      <xdr:row>83</xdr:row>
      <xdr:rowOff>19050</xdr:rowOff>
    </xdr:from>
    <xdr:to>
      <xdr:col>13</xdr:col>
      <xdr:colOff>733425</xdr:colOff>
      <xdr:row>83</xdr:row>
      <xdr:rowOff>409575</xdr:rowOff>
    </xdr:to>
    <xdr:pic>
      <xdr:nvPicPr>
        <xdr:cNvPr id="1199415" name="Image 119911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81070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19050</xdr:colOff>
      <xdr:row>87</xdr:row>
      <xdr:rowOff>19050</xdr:rowOff>
    </xdr:from>
    <xdr:to>
      <xdr:col>13</xdr:col>
      <xdr:colOff>752475</xdr:colOff>
      <xdr:row>87</xdr:row>
      <xdr:rowOff>409575</xdr:rowOff>
    </xdr:to>
    <xdr:pic>
      <xdr:nvPicPr>
        <xdr:cNvPr id="1199416" name="Image 1199115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19107150"/>
          <a:ext cx="162877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</xdr:colOff>
      <xdr:row>99</xdr:row>
      <xdr:rowOff>19050</xdr:rowOff>
    </xdr:from>
    <xdr:to>
      <xdr:col>13</xdr:col>
      <xdr:colOff>733425</xdr:colOff>
      <xdr:row>99</xdr:row>
      <xdr:rowOff>409575</xdr:rowOff>
    </xdr:to>
    <xdr:pic>
      <xdr:nvPicPr>
        <xdr:cNvPr id="1199417" name="Image 1199117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282190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28575</xdr:colOff>
      <xdr:row>100</xdr:row>
      <xdr:rowOff>38100</xdr:rowOff>
    </xdr:from>
    <xdr:to>
      <xdr:col>13</xdr:col>
      <xdr:colOff>752475</xdr:colOff>
      <xdr:row>100</xdr:row>
      <xdr:rowOff>428625</xdr:rowOff>
    </xdr:to>
    <xdr:pic>
      <xdr:nvPicPr>
        <xdr:cNvPr id="1199418" name="Image 1199119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326957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104</xdr:row>
      <xdr:rowOff>28575</xdr:rowOff>
    </xdr:from>
    <xdr:to>
      <xdr:col>13</xdr:col>
      <xdr:colOff>714375</xdr:colOff>
      <xdr:row>105</xdr:row>
      <xdr:rowOff>209551</xdr:rowOff>
    </xdr:to>
    <xdr:pic>
      <xdr:nvPicPr>
        <xdr:cNvPr id="1199419" name="Image 1199121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426017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438150</xdr:colOff>
      <xdr:row>106</xdr:row>
      <xdr:rowOff>9525</xdr:rowOff>
    </xdr:from>
    <xdr:to>
      <xdr:col>13</xdr:col>
      <xdr:colOff>714375</xdr:colOff>
      <xdr:row>107</xdr:row>
      <xdr:rowOff>190499</xdr:rowOff>
    </xdr:to>
    <xdr:pic>
      <xdr:nvPicPr>
        <xdr:cNvPr id="1199420" name="Image 1199122"/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246602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</xdr:colOff>
      <xdr:row>111</xdr:row>
      <xdr:rowOff>28575</xdr:rowOff>
    </xdr:from>
    <xdr:to>
      <xdr:col>13</xdr:col>
      <xdr:colOff>733425</xdr:colOff>
      <xdr:row>111</xdr:row>
      <xdr:rowOff>419100</xdr:rowOff>
    </xdr:to>
    <xdr:pic>
      <xdr:nvPicPr>
        <xdr:cNvPr id="1199421" name="Image 1199123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566987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9525</xdr:colOff>
      <xdr:row>112</xdr:row>
      <xdr:rowOff>28575</xdr:rowOff>
    </xdr:from>
    <xdr:to>
      <xdr:col>13</xdr:col>
      <xdr:colOff>733425</xdr:colOff>
      <xdr:row>113</xdr:row>
      <xdr:rowOff>209549</xdr:rowOff>
    </xdr:to>
    <xdr:pic>
      <xdr:nvPicPr>
        <xdr:cNvPr id="1199422" name="Image 1199125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2609850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114</xdr:row>
      <xdr:rowOff>28575</xdr:rowOff>
    </xdr:from>
    <xdr:to>
      <xdr:col>13</xdr:col>
      <xdr:colOff>723900</xdr:colOff>
      <xdr:row>114</xdr:row>
      <xdr:rowOff>419100</xdr:rowOff>
    </xdr:to>
    <xdr:pic>
      <xdr:nvPicPr>
        <xdr:cNvPr id="1199423" name="Image 1199128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651760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119</xdr:row>
      <xdr:rowOff>19050</xdr:rowOff>
    </xdr:from>
    <xdr:to>
      <xdr:col>13</xdr:col>
      <xdr:colOff>723900</xdr:colOff>
      <xdr:row>119</xdr:row>
      <xdr:rowOff>419100</xdr:rowOff>
    </xdr:to>
    <xdr:pic>
      <xdr:nvPicPr>
        <xdr:cNvPr id="1199424" name="Image 1199130"/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7755850"/>
          <a:ext cx="1619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120</xdr:row>
      <xdr:rowOff>19050</xdr:rowOff>
    </xdr:from>
    <xdr:to>
      <xdr:col>13</xdr:col>
      <xdr:colOff>723900</xdr:colOff>
      <xdr:row>121</xdr:row>
      <xdr:rowOff>200025</xdr:rowOff>
    </xdr:to>
    <xdr:pic>
      <xdr:nvPicPr>
        <xdr:cNvPr id="1199425" name="Image 1199131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818447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122</xdr:row>
      <xdr:rowOff>19050</xdr:rowOff>
    </xdr:from>
    <xdr:to>
      <xdr:col>13</xdr:col>
      <xdr:colOff>723900</xdr:colOff>
      <xdr:row>122</xdr:row>
      <xdr:rowOff>419100</xdr:rowOff>
    </xdr:to>
    <xdr:pic>
      <xdr:nvPicPr>
        <xdr:cNvPr id="1199426" name="Image 1199133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8603575"/>
          <a:ext cx="1619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123</xdr:row>
      <xdr:rowOff>28575</xdr:rowOff>
    </xdr:from>
    <xdr:to>
      <xdr:col>13</xdr:col>
      <xdr:colOff>723900</xdr:colOff>
      <xdr:row>124</xdr:row>
      <xdr:rowOff>209550</xdr:rowOff>
    </xdr:to>
    <xdr:pic>
      <xdr:nvPicPr>
        <xdr:cNvPr id="1199427" name="Image 32"/>
        <xdr:cNvPicPr>
          <a:picLocks noChangeAspect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290417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129</xdr:row>
      <xdr:rowOff>19050</xdr:rowOff>
    </xdr:from>
    <xdr:to>
      <xdr:col>13</xdr:col>
      <xdr:colOff>723900</xdr:colOff>
      <xdr:row>129</xdr:row>
      <xdr:rowOff>419100</xdr:rowOff>
    </xdr:to>
    <xdr:pic>
      <xdr:nvPicPr>
        <xdr:cNvPr id="1199428" name="Image 34"/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0384750"/>
          <a:ext cx="1619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130</xdr:row>
      <xdr:rowOff>19050</xdr:rowOff>
    </xdr:from>
    <xdr:to>
      <xdr:col>13</xdr:col>
      <xdr:colOff>723900</xdr:colOff>
      <xdr:row>130</xdr:row>
      <xdr:rowOff>419100</xdr:rowOff>
    </xdr:to>
    <xdr:pic>
      <xdr:nvPicPr>
        <xdr:cNvPr id="1199429" name="Image 37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0813375"/>
          <a:ext cx="1619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131</xdr:row>
      <xdr:rowOff>19050</xdr:rowOff>
    </xdr:from>
    <xdr:to>
      <xdr:col>13</xdr:col>
      <xdr:colOff>723900</xdr:colOff>
      <xdr:row>131</xdr:row>
      <xdr:rowOff>419100</xdr:rowOff>
    </xdr:to>
    <xdr:pic>
      <xdr:nvPicPr>
        <xdr:cNvPr id="1199430" name="Image 40"/>
        <xdr:cNvPicPr>
          <a:picLocks noChangeAspect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1242000"/>
          <a:ext cx="1619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134</xdr:row>
      <xdr:rowOff>19050</xdr:rowOff>
    </xdr:from>
    <xdr:to>
      <xdr:col>13</xdr:col>
      <xdr:colOff>723900</xdr:colOff>
      <xdr:row>135</xdr:row>
      <xdr:rowOff>200025</xdr:rowOff>
    </xdr:to>
    <xdr:pic>
      <xdr:nvPicPr>
        <xdr:cNvPr id="1199431" name="Image 41"/>
        <xdr:cNvPicPr>
          <a:picLocks noChangeAspect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21659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136</xdr:row>
      <xdr:rowOff>19050</xdr:rowOff>
    </xdr:from>
    <xdr:to>
      <xdr:col>13</xdr:col>
      <xdr:colOff>723900</xdr:colOff>
      <xdr:row>137</xdr:row>
      <xdr:rowOff>190500</xdr:rowOff>
    </xdr:to>
    <xdr:pic>
      <xdr:nvPicPr>
        <xdr:cNvPr id="1199432" name="Image 43"/>
        <xdr:cNvPicPr>
          <a:picLocks noChangeAspect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2585025"/>
          <a:ext cx="16192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138</xdr:row>
      <xdr:rowOff>19050</xdr:rowOff>
    </xdr:from>
    <xdr:to>
      <xdr:col>13</xdr:col>
      <xdr:colOff>723900</xdr:colOff>
      <xdr:row>139</xdr:row>
      <xdr:rowOff>200025</xdr:rowOff>
    </xdr:to>
    <xdr:pic>
      <xdr:nvPicPr>
        <xdr:cNvPr id="1199433" name="Image 45"/>
        <xdr:cNvPicPr>
          <a:picLocks noChangeAspect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30041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140</xdr:row>
      <xdr:rowOff>19050</xdr:rowOff>
    </xdr:from>
    <xdr:to>
      <xdr:col>13</xdr:col>
      <xdr:colOff>723900</xdr:colOff>
      <xdr:row>141</xdr:row>
      <xdr:rowOff>200025</xdr:rowOff>
    </xdr:to>
    <xdr:pic>
      <xdr:nvPicPr>
        <xdr:cNvPr id="1199434" name="Image 46"/>
        <xdr:cNvPicPr>
          <a:picLocks noChangeAspect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3423225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145</xdr:row>
      <xdr:rowOff>19050</xdr:rowOff>
    </xdr:from>
    <xdr:to>
      <xdr:col>13</xdr:col>
      <xdr:colOff>723900</xdr:colOff>
      <xdr:row>146</xdr:row>
      <xdr:rowOff>200025</xdr:rowOff>
    </xdr:to>
    <xdr:pic>
      <xdr:nvPicPr>
        <xdr:cNvPr id="1199435" name="Image 49"/>
        <xdr:cNvPicPr>
          <a:picLocks noChangeAspect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442335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150</xdr:row>
      <xdr:rowOff>19050</xdr:rowOff>
    </xdr:from>
    <xdr:to>
      <xdr:col>13</xdr:col>
      <xdr:colOff>723900</xdr:colOff>
      <xdr:row>151</xdr:row>
      <xdr:rowOff>200025</xdr:rowOff>
    </xdr:to>
    <xdr:pic>
      <xdr:nvPicPr>
        <xdr:cNvPr id="1199436" name="Image 51"/>
        <xdr:cNvPicPr>
          <a:picLocks noChangeAspect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35413950"/>
          <a:ext cx="16192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21981</xdr:colOff>
      <xdr:row>91</xdr:row>
      <xdr:rowOff>14654</xdr:rowOff>
    </xdr:from>
    <xdr:to>
      <xdr:col>13</xdr:col>
      <xdr:colOff>729654</xdr:colOff>
      <xdr:row>91</xdr:row>
      <xdr:rowOff>402637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4938346" y="20156366"/>
          <a:ext cx="1601558" cy="387983"/>
        </a:xfrm>
        <a:prstGeom prst="rect">
          <a:avLst/>
        </a:prstGeom>
      </xdr:spPr>
    </xdr:pic>
    <xdr:clientData/>
  </xdr:twoCellAnchor>
  <xdr:twoCellAnchor editAs="oneCell">
    <xdr:from>
      <xdr:col>11</xdr:col>
      <xdr:colOff>14655</xdr:colOff>
      <xdr:row>92</xdr:row>
      <xdr:rowOff>7330</xdr:rowOff>
    </xdr:from>
    <xdr:to>
      <xdr:col>13</xdr:col>
      <xdr:colOff>722328</xdr:colOff>
      <xdr:row>92</xdr:row>
      <xdr:rowOff>395313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4931020" y="20581330"/>
          <a:ext cx="1601558" cy="387983"/>
        </a:xfrm>
        <a:prstGeom prst="rect">
          <a:avLst/>
        </a:prstGeom>
      </xdr:spPr>
    </xdr:pic>
    <xdr:clientData/>
  </xdr:twoCellAnchor>
  <xdr:twoCellAnchor editAs="oneCell">
    <xdr:from>
      <xdr:col>11</xdr:col>
      <xdr:colOff>21981</xdr:colOff>
      <xdr:row>93</xdr:row>
      <xdr:rowOff>16260</xdr:rowOff>
    </xdr:from>
    <xdr:to>
      <xdr:col>13</xdr:col>
      <xdr:colOff>751297</xdr:colOff>
      <xdr:row>93</xdr:row>
      <xdr:rowOff>409486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4938346" y="21022548"/>
          <a:ext cx="1623201" cy="393226"/>
        </a:xfrm>
        <a:prstGeom prst="rect">
          <a:avLst/>
        </a:prstGeom>
      </xdr:spPr>
    </xdr:pic>
    <xdr:clientData/>
  </xdr:twoCellAnchor>
  <xdr:twoCellAnchor editAs="oneCell">
    <xdr:from>
      <xdr:col>11</xdr:col>
      <xdr:colOff>7327</xdr:colOff>
      <xdr:row>94</xdr:row>
      <xdr:rowOff>16615</xdr:rowOff>
    </xdr:from>
    <xdr:to>
      <xdr:col>13</xdr:col>
      <xdr:colOff>715000</xdr:colOff>
      <xdr:row>94</xdr:row>
      <xdr:rowOff>404598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4923692" y="21455192"/>
          <a:ext cx="1601558" cy="387983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95</xdr:row>
      <xdr:rowOff>14654</xdr:rowOff>
    </xdr:from>
    <xdr:to>
      <xdr:col>13</xdr:col>
      <xdr:colOff>707673</xdr:colOff>
      <xdr:row>95</xdr:row>
      <xdr:rowOff>402637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4916365" y="21885519"/>
          <a:ext cx="1601558" cy="3879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514350</xdr:colOff>
      <xdr:row>6</xdr:row>
      <xdr:rowOff>114300</xdr:rowOff>
    </xdr:from>
    <xdr:to>
      <xdr:col>1</xdr:col>
      <xdr:colOff>409575</xdr:colOff>
      <xdr:row>10</xdr:row>
      <xdr:rowOff>47625</xdr:rowOff>
    </xdr:to>
    <xdr:pic>
      <xdr:nvPicPr>
        <xdr:cNvPr id="1032291" name="Picture 1" descr="Sign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295400"/>
          <a:ext cx="819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457200</xdr:colOff>
      <xdr:row>4</xdr:row>
      <xdr:rowOff>19050</xdr:rowOff>
    </xdr:from>
    <xdr:to>
      <xdr:col>7</xdr:col>
      <xdr:colOff>457200</xdr:colOff>
      <xdr:row>4</xdr:row>
      <xdr:rowOff>19050</xdr:rowOff>
    </xdr:to>
    <xdr:sp macro="" textlink="">
      <xdr:nvSpPr>
        <xdr:cNvPr id="1032292" name="Line 2"/>
        <xdr:cNvSpPr>
          <a:spLocks noChangeShapeType="1"/>
        </xdr:cNvSpPr>
      </xdr:nvSpPr>
      <xdr:spPr bwMode="auto">
        <a:xfrm>
          <a:off x="5953125" y="809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581025</xdr:colOff>
      <xdr:row>38</xdr:row>
      <xdr:rowOff>0</xdr:rowOff>
    </xdr:from>
    <xdr:to>
      <xdr:col>1</xdr:col>
      <xdr:colOff>619125</xdr:colOff>
      <xdr:row>45</xdr:row>
      <xdr:rowOff>114300</xdr:rowOff>
    </xdr:to>
    <xdr:sp macro="" textlink="">
      <xdr:nvSpPr>
        <xdr:cNvPr id="1032293" name="Line 4"/>
        <xdr:cNvSpPr>
          <a:spLocks noChangeShapeType="1"/>
        </xdr:cNvSpPr>
      </xdr:nvSpPr>
      <xdr:spPr bwMode="auto">
        <a:xfrm flipH="1">
          <a:off x="1504950" y="7286625"/>
          <a:ext cx="38100" cy="1247775"/>
        </a:xfrm>
        <a:prstGeom prst="line">
          <a:avLst/>
        </a:prstGeom>
        <a:noFill/>
        <a:ln w="101600">
          <a:solidFill>
            <a:srgbClr val="FF99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tabColor indexed="8"/>
  </sheetPr>
  <dimension ref="A1:BG48"/>
  <sheetViews>
    <sheetView view="pageBreakPreview" zoomScaleNormal="100" zoomScaleSheetLayoutView="100" workbookViewId="0">
      <selection activeCell="A5" sqref="A5:B37"/>
    </sheetView>
  </sheetViews>
  <sheetFormatPr baseColWidth="10" defaultColWidth="11.44140625" defaultRowHeight="13.2" x14ac:dyDescent="0.25"/>
  <cols>
    <col min="1" max="1" width="12.6640625" style="4" customWidth="1"/>
    <col min="2" max="2" width="6.6640625" style="4" customWidth="1"/>
    <col min="3" max="4" width="6.6640625" style="4" hidden="1" customWidth="1"/>
    <col min="5" max="5" width="3" style="4" customWidth="1"/>
    <col min="6" max="6" width="25.6640625" style="4" customWidth="1"/>
    <col min="7" max="7" width="5.6640625" style="4" bestFit="1" customWidth="1"/>
    <col min="8" max="8" width="19.44140625" style="4" bestFit="1" customWidth="1"/>
    <col min="9" max="9" width="7.88671875" style="4" customWidth="1"/>
    <col min="10" max="19" width="4.44140625" style="4" bestFit="1" customWidth="1"/>
    <col min="20" max="20" width="4.44140625" style="4" customWidth="1"/>
    <col min="21" max="48" width="4.44140625" style="4" bestFit="1" customWidth="1"/>
    <col min="49" max="49" width="4.33203125" style="4" customWidth="1"/>
    <col min="50" max="50" width="1.44140625" style="4" customWidth="1"/>
    <col min="51" max="52" width="11.44140625" style="4" customWidth="1"/>
    <col min="53" max="61" width="0" style="4" hidden="1" customWidth="1"/>
    <col min="62" max="16384" width="11.44140625" style="4"/>
  </cols>
  <sheetData>
    <row r="1" spans="1:59" s="18" customFormat="1" ht="31.5" customHeight="1" thickBot="1" x14ac:dyDescent="0.3">
      <c r="A1" s="335" t="s">
        <v>51</v>
      </c>
      <c r="B1" s="489"/>
      <c r="C1" s="490"/>
      <c r="D1" s="490"/>
      <c r="E1" s="490"/>
      <c r="F1" s="491"/>
      <c r="G1" s="487" t="s">
        <v>49</v>
      </c>
      <c r="H1" s="488"/>
      <c r="I1" s="321"/>
      <c r="J1" s="231">
        <v>1</v>
      </c>
      <c r="K1" s="168">
        <v>2</v>
      </c>
      <c r="L1" s="232" t="s">
        <v>79</v>
      </c>
      <c r="M1" s="232" t="s">
        <v>80</v>
      </c>
      <c r="N1" s="168" t="s">
        <v>81</v>
      </c>
      <c r="O1" s="168" t="s">
        <v>82</v>
      </c>
      <c r="P1" s="232">
        <v>5</v>
      </c>
      <c r="Q1" s="168">
        <v>6</v>
      </c>
      <c r="R1" s="232" t="s">
        <v>83</v>
      </c>
      <c r="S1" s="232" t="s">
        <v>84</v>
      </c>
      <c r="T1" s="232" t="s">
        <v>85</v>
      </c>
      <c r="U1" s="232" t="s">
        <v>86</v>
      </c>
      <c r="V1" s="232" t="s">
        <v>87</v>
      </c>
      <c r="W1" s="168" t="s">
        <v>88</v>
      </c>
      <c r="X1" s="168" t="s">
        <v>89</v>
      </c>
      <c r="Y1" s="168" t="s">
        <v>90</v>
      </c>
      <c r="Z1" s="168" t="s">
        <v>91</v>
      </c>
      <c r="AA1" s="168" t="s">
        <v>92</v>
      </c>
      <c r="AB1" s="168" t="s">
        <v>93</v>
      </c>
      <c r="AC1" s="232" t="s">
        <v>94</v>
      </c>
      <c r="AD1" s="232" t="s">
        <v>95</v>
      </c>
      <c r="AE1" s="232" t="s">
        <v>96</v>
      </c>
      <c r="AF1" s="232" t="s">
        <v>97</v>
      </c>
      <c r="AG1" s="232" t="s">
        <v>98</v>
      </c>
      <c r="AH1" s="168">
        <v>10</v>
      </c>
      <c r="AI1" s="232">
        <v>11</v>
      </c>
      <c r="AJ1" s="168">
        <v>12</v>
      </c>
      <c r="AK1" s="232">
        <v>13</v>
      </c>
      <c r="AL1" s="168">
        <v>14</v>
      </c>
      <c r="AM1" s="232">
        <v>15</v>
      </c>
      <c r="AN1" s="168" t="s">
        <v>99</v>
      </c>
      <c r="AO1" s="168" t="s">
        <v>100</v>
      </c>
      <c r="AP1" s="168" t="s">
        <v>101</v>
      </c>
      <c r="AQ1" s="232" t="s">
        <v>104</v>
      </c>
      <c r="AR1" s="232" t="s">
        <v>107</v>
      </c>
      <c r="AS1" s="232" t="s">
        <v>105</v>
      </c>
      <c r="AT1" s="232" t="s">
        <v>106</v>
      </c>
      <c r="AU1" s="168">
        <v>18</v>
      </c>
      <c r="AV1" s="232">
        <v>19</v>
      </c>
      <c r="AW1" s="26" t="s">
        <v>23</v>
      </c>
      <c r="AX1" s="53"/>
      <c r="BB1" s="18" t="s">
        <v>55</v>
      </c>
      <c r="BC1" s="18" t="s">
        <v>56</v>
      </c>
      <c r="BD1" s="18" t="s">
        <v>57</v>
      </c>
      <c r="BE1" s="18" t="s">
        <v>58</v>
      </c>
      <c r="BF1" s="18" t="s">
        <v>65</v>
      </c>
      <c r="BG1" s="18" t="s">
        <v>54</v>
      </c>
    </row>
    <row r="2" spans="1:59" s="38" customFormat="1" ht="45" customHeight="1" thickBot="1" x14ac:dyDescent="0.3">
      <c r="A2" s="336" t="s">
        <v>9</v>
      </c>
      <c r="B2" s="503"/>
      <c r="C2" s="504"/>
      <c r="D2" s="504"/>
      <c r="E2" s="505"/>
      <c r="F2" s="37" t="s">
        <v>50</v>
      </c>
      <c r="G2" s="217" t="s">
        <v>47</v>
      </c>
      <c r="H2" s="215" t="s">
        <v>48</v>
      </c>
      <c r="I2" s="243" t="s">
        <v>164</v>
      </c>
      <c r="J2" s="322" t="s">
        <v>102</v>
      </c>
      <c r="K2" s="166" t="s">
        <v>103</v>
      </c>
      <c r="L2" s="166" t="s">
        <v>17</v>
      </c>
      <c r="M2" s="166" t="s">
        <v>103</v>
      </c>
      <c r="N2" s="166" t="s">
        <v>17</v>
      </c>
      <c r="O2" s="166" t="s">
        <v>103</v>
      </c>
      <c r="P2" s="166" t="s">
        <v>103</v>
      </c>
      <c r="Q2" s="166" t="s">
        <v>17</v>
      </c>
      <c r="R2" s="166" t="s">
        <v>17</v>
      </c>
      <c r="S2" s="166" t="s">
        <v>17</v>
      </c>
      <c r="T2" s="166" t="s">
        <v>17</v>
      </c>
      <c r="U2" s="166" t="s">
        <v>17</v>
      </c>
      <c r="V2" s="166" t="s">
        <v>17</v>
      </c>
      <c r="W2" s="166" t="s">
        <v>103</v>
      </c>
      <c r="X2" s="166" t="s">
        <v>103</v>
      </c>
      <c r="Y2" s="166" t="s">
        <v>103</v>
      </c>
      <c r="Z2" s="166" t="s">
        <v>103</v>
      </c>
      <c r="AA2" s="166" t="s">
        <v>103</v>
      </c>
      <c r="AB2" s="166" t="s">
        <v>103</v>
      </c>
      <c r="AC2" s="166" t="s">
        <v>17</v>
      </c>
      <c r="AD2" s="166" t="s">
        <v>17</v>
      </c>
      <c r="AE2" s="166" t="s">
        <v>17</v>
      </c>
      <c r="AF2" s="166" t="s">
        <v>17</v>
      </c>
      <c r="AG2" s="166" t="s">
        <v>17</v>
      </c>
      <c r="AH2" s="166" t="s">
        <v>17</v>
      </c>
      <c r="AI2" s="166" t="s">
        <v>17</v>
      </c>
      <c r="AJ2" s="166" t="s">
        <v>103</v>
      </c>
      <c r="AK2" s="166" t="s">
        <v>17</v>
      </c>
      <c r="AL2" s="166" t="s">
        <v>103</v>
      </c>
      <c r="AM2" s="166" t="s">
        <v>17</v>
      </c>
      <c r="AN2" s="166" t="s">
        <v>17</v>
      </c>
      <c r="AO2" s="166" t="s">
        <v>17</v>
      </c>
      <c r="AP2" s="166" t="s">
        <v>17</v>
      </c>
      <c r="AQ2" s="166" t="s">
        <v>103</v>
      </c>
      <c r="AR2" s="166" t="s">
        <v>103</v>
      </c>
      <c r="AS2" s="166" t="s">
        <v>103</v>
      </c>
      <c r="AT2" s="166" t="s">
        <v>103</v>
      </c>
      <c r="AU2" s="166" t="s">
        <v>103</v>
      </c>
      <c r="AV2" s="166" t="s">
        <v>103</v>
      </c>
      <c r="AW2" s="167" t="s">
        <v>1</v>
      </c>
      <c r="AX2" s="54"/>
      <c r="BB2" s="38" t="s">
        <v>59</v>
      </c>
      <c r="BC2" s="38" t="s">
        <v>60</v>
      </c>
      <c r="BD2" s="38" t="s">
        <v>61</v>
      </c>
      <c r="BE2" s="38" t="s">
        <v>61</v>
      </c>
      <c r="BF2" s="38" t="s">
        <v>63</v>
      </c>
      <c r="BG2" s="38" t="s">
        <v>64</v>
      </c>
    </row>
    <row r="3" spans="1:59" s="3" customFormat="1" ht="11.25" customHeight="1" thickBot="1" x14ac:dyDescent="0.3">
      <c r="A3" s="337" t="s">
        <v>26</v>
      </c>
      <c r="B3" s="230"/>
      <c r="C3" s="48" t="str">
        <f>IF(B$3="","",B$3)</f>
        <v/>
      </c>
      <c r="D3" s="49" t="str">
        <f>IF(B$4="","",B$4)</f>
        <v/>
      </c>
      <c r="E3" s="220">
        <v>1</v>
      </c>
      <c r="F3" s="50"/>
      <c r="G3" s="218"/>
      <c r="H3" s="216"/>
      <c r="I3" s="24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  <c r="AA3" s="484"/>
      <c r="AB3" s="484"/>
      <c r="AC3" s="484"/>
      <c r="AD3" s="484"/>
      <c r="AE3" s="484"/>
      <c r="AF3" s="484"/>
      <c r="AG3" s="484"/>
      <c r="AH3" s="484"/>
      <c r="AI3" s="484"/>
      <c r="AJ3" s="484"/>
      <c r="AK3" s="484"/>
      <c r="AL3" s="484"/>
      <c r="AM3" s="484"/>
      <c r="AN3" s="484"/>
      <c r="AO3" s="484"/>
      <c r="AP3" s="484"/>
      <c r="AQ3" s="484"/>
      <c r="AR3" s="484"/>
      <c r="AS3" s="484"/>
      <c r="AT3" s="484"/>
      <c r="AU3" s="484"/>
      <c r="AV3" s="485"/>
      <c r="AW3" s="223" t="str">
        <f>IF(OR(I3="a",I3="A"),"a",IF(COUNTA(J3:AV3)=0,"",IF(OR(I3="a",I3="A"),"a",IF(COUNTA(J3:AV3)&lt;39,"!",IF(OR(COUNTIF(J3:AV3,"a")&gt;0,COUNTIF(J3:AV3,"A")&gt;0),"a","OK")))))</f>
        <v/>
      </c>
      <c r="AX3" s="55"/>
      <c r="BB3" s="158" t="str">
        <f>IF(COUNTIF(J3:W3,"a")&gt;0,"absent(e)",IF(COUNTIF(J3:W3,"!")&gt;0,"incomplet",IF(COUNTIF(J3:W3,"")&gt;0,"",COUNTIF(J3:W3,1)+COUNTIF(J3:W3,8)/2)))</f>
        <v/>
      </c>
      <c r="BC3" s="158" t="str">
        <f t="shared" ref="BC3:BC35" si="0">IF((COUNTIF(X3:AK3,"a")+COUNTIF(AO3:AP3,"a"))&gt;0,"absent(e)",IF((COUNTIF(X3:AK3,"!")+COUNTIF(AO3:AP3,"!"))&gt;0,"incomplet",IF((COUNTIF(X3:AK3,"")+COUNTIF(AO3:AP3,""))&gt;0,"",COUNTIF(X3:AK3,1)+COUNTIF(X3:AK3,8)/2+COUNTIF(AO3:AP3,1)+COUNTIF(AO3:AP3,8)/2)))</f>
        <v/>
      </c>
      <c r="BD3" s="158" t="e">
        <f>IF(COUNTIF(#REF!,"a")&gt;0,"absent(e)",IF(COUNTIF(#REF!,"!")&gt;0,"incomplet",IF(COUNTIF(#REF!,"")&gt;0,"",COUNTIF(#REF!,1)+COUNTIF(#REF!,8)/2)))</f>
        <v>#REF!</v>
      </c>
      <c r="BE3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" s="158" t="e">
        <f>IF(COUNTIF(#REF!,"a")&gt;0,"absent(e)",IF(COUNTIF(#REF!,"!")&gt;0,"incomplet",IF(COUNTIF(#REF!,"")&gt;0,"",COUNTIF(#REF!,1)+COUNTIF(#REF!,8)/2)))</f>
        <v>#REF!</v>
      </c>
      <c r="BG3" s="158" t="e">
        <f>IF(COUNTIF(#REF!,"a")&gt;0,"absent(e)",IF(COUNTIF(#REF!,"!")&gt;0,"incomplet",IF(COUNTIF(#REF!,"")&gt;0,"",COUNTIF(#REF!,1)+COUNTIF(#REF!,8)/2)))</f>
        <v>#REF!</v>
      </c>
    </row>
    <row r="4" spans="1:59" s="3" customFormat="1" ht="11.25" customHeight="1" thickBot="1" x14ac:dyDescent="0.3">
      <c r="A4" s="328" t="s">
        <v>27</v>
      </c>
      <c r="B4" s="230"/>
      <c r="C4" s="48" t="str">
        <f t="shared" ref="C4:C37" si="1">IF(B$3="","",B$3)</f>
        <v/>
      </c>
      <c r="D4" s="49" t="str">
        <f t="shared" ref="D4:D37" si="2">IF(B$4="","",B$4)</f>
        <v/>
      </c>
      <c r="E4" s="221">
        <v>2</v>
      </c>
      <c r="F4" s="51"/>
      <c r="G4" s="218"/>
      <c r="H4" s="216"/>
      <c r="I4" s="245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  <c r="AA4" s="484"/>
      <c r="AB4" s="484"/>
      <c r="AC4" s="484"/>
      <c r="AD4" s="484"/>
      <c r="AE4" s="484"/>
      <c r="AF4" s="484"/>
      <c r="AG4" s="484"/>
      <c r="AH4" s="484"/>
      <c r="AI4" s="484"/>
      <c r="AJ4" s="484"/>
      <c r="AK4" s="484"/>
      <c r="AL4" s="484"/>
      <c r="AM4" s="484"/>
      <c r="AN4" s="484"/>
      <c r="AO4" s="484"/>
      <c r="AP4" s="484"/>
      <c r="AQ4" s="484"/>
      <c r="AR4" s="484"/>
      <c r="AS4" s="484"/>
      <c r="AT4" s="484"/>
      <c r="AU4" s="484"/>
      <c r="AV4" s="485"/>
      <c r="AW4" s="223" t="str">
        <f t="shared" ref="AW4:AW37" si="3">IF(OR(I4="a",I4="A"),"a",IF(COUNTA(J4:AV4)=0,"",IF(OR(I4="a",I4="A"),"a",IF(COUNTA(J4:AV4)&lt;39,"!",IF(OR(COUNTIF(J4:AV4,"a")&gt;0,COUNTIF(J4:AV4,"A")&gt;0),"a","OK")))))</f>
        <v/>
      </c>
      <c r="AX4" s="55"/>
      <c r="BB4" s="158" t="str">
        <f t="shared" ref="BB4:BB37" si="4">IF(COUNTIF(J4:W4,"a")&gt;0,"absent(e)",IF(COUNTIF(J4:W4,"!")&gt;0,"incomplet",IF(COUNTIF(J4:W4,"")&gt;0,"",COUNTIF(J4:W4,1)+COUNTIF(J4:W4,8)/2)))</f>
        <v/>
      </c>
      <c r="BC4" s="158" t="str">
        <f t="shared" si="0"/>
        <v/>
      </c>
      <c r="BD4" s="158" t="e">
        <f>IF(COUNTIF(#REF!,"a")&gt;0,"absent(e)",IF(COUNTIF(#REF!,"!")&gt;0,"incomplet",IF(COUNTIF(#REF!,"")&gt;0,"",COUNTIF(#REF!,1)+COUNTIF(#REF!,8)/2)))</f>
        <v>#REF!</v>
      </c>
      <c r="BE4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4" s="158" t="e">
        <f>IF(COUNTIF(#REF!,"a")&gt;0,"absent(e)",IF(COUNTIF(#REF!,"!")&gt;0,"incomplet",IF(COUNTIF(#REF!,"")&gt;0,"",COUNTIF(#REF!,1)+COUNTIF(#REF!,8)/2)))</f>
        <v>#REF!</v>
      </c>
      <c r="BG4" s="158" t="e">
        <f>IF(COUNTIF(#REF!,"a")&gt;0,"absent(e)",IF(COUNTIF(#REF!,"!")&gt;0,"incomplet",IF(COUNTIF(#REF!,"")&gt;0,"",COUNTIF(#REF!,1)+COUNTIF(#REF!,8)/2)))</f>
        <v>#REF!</v>
      </c>
    </row>
    <row r="5" spans="1:59" s="3" customFormat="1" ht="11.25" customHeight="1" thickBot="1" x14ac:dyDescent="0.3">
      <c r="A5" s="492" t="s">
        <v>108</v>
      </c>
      <c r="B5" s="493"/>
      <c r="C5" s="48" t="str">
        <f t="shared" si="1"/>
        <v/>
      </c>
      <c r="D5" s="49" t="str">
        <f t="shared" si="2"/>
        <v/>
      </c>
      <c r="E5" s="221">
        <v>3</v>
      </c>
      <c r="F5" s="51"/>
      <c r="G5" s="218"/>
      <c r="H5" s="216"/>
      <c r="I5" s="245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484"/>
      <c r="AB5" s="484"/>
      <c r="AC5" s="484"/>
      <c r="AD5" s="484"/>
      <c r="AE5" s="484"/>
      <c r="AF5" s="484"/>
      <c r="AG5" s="484"/>
      <c r="AH5" s="484"/>
      <c r="AI5" s="484"/>
      <c r="AJ5" s="484"/>
      <c r="AK5" s="484"/>
      <c r="AL5" s="484"/>
      <c r="AM5" s="484"/>
      <c r="AN5" s="484"/>
      <c r="AO5" s="484"/>
      <c r="AP5" s="484"/>
      <c r="AQ5" s="484"/>
      <c r="AR5" s="484"/>
      <c r="AS5" s="484"/>
      <c r="AT5" s="484"/>
      <c r="AU5" s="484"/>
      <c r="AV5" s="485"/>
      <c r="AW5" s="223" t="str">
        <f t="shared" si="3"/>
        <v/>
      </c>
      <c r="AX5" s="55"/>
      <c r="BB5" s="158" t="str">
        <f t="shared" si="4"/>
        <v/>
      </c>
      <c r="BC5" s="158" t="str">
        <f t="shared" si="0"/>
        <v/>
      </c>
      <c r="BD5" s="158" t="e">
        <f>IF(COUNTIF(#REF!,"a")&gt;0,"absent(e)",IF(COUNTIF(#REF!,"!")&gt;0,"incomplet",IF(COUNTIF(#REF!,"")&gt;0,"",COUNTIF(#REF!,1)+COUNTIF(#REF!,8)/2)))</f>
        <v>#REF!</v>
      </c>
      <c r="BE5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5" s="158" t="e">
        <f>IF(COUNTIF(#REF!,"a")&gt;0,"absent(e)",IF(COUNTIF(#REF!,"!")&gt;0,"incomplet",IF(COUNTIF(#REF!,"")&gt;0,"",COUNTIF(#REF!,1)+COUNTIF(#REF!,8)/2)))</f>
        <v>#REF!</v>
      </c>
      <c r="BG5" s="158" t="e">
        <f>IF(COUNTIF(#REF!,"a")&gt;0,"absent(e)",IF(COUNTIF(#REF!,"!")&gt;0,"incomplet",IF(COUNTIF(#REF!,"")&gt;0,"",COUNTIF(#REF!,1)+COUNTIF(#REF!,8)/2)))</f>
        <v>#REF!</v>
      </c>
    </row>
    <row r="6" spans="1:59" s="3" customFormat="1" ht="11.25" customHeight="1" thickBot="1" x14ac:dyDescent="0.3">
      <c r="A6" s="494"/>
      <c r="B6" s="493"/>
      <c r="C6" s="48" t="str">
        <f t="shared" si="1"/>
        <v/>
      </c>
      <c r="D6" s="49" t="str">
        <f t="shared" si="2"/>
        <v/>
      </c>
      <c r="E6" s="221">
        <v>4</v>
      </c>
      <c r="F6" s="51"/>
      <c r="G6" s="218"/>
      <c r="H6" s="216"/>
      <c r="I6" s="246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484"/>
      <c r="AF6" s="484"/>
      <c r="AG6" s="484"/>
      <c r="AH6" s="484"/>
      <c r="AI6" s="484"/>
      <c r="AJ6" s="484"/>
      <c r="AK6" s="484"/>
      <c r="AL6" s="484"/>
      <c r="AM6" s="484"/>
      <c r="AN6" s="484"/>
      <c r="AO6" s="484"/>
      <c r="AP6" s="484"/>
      <c r="AQ6" s="484"/>
      <c r="AR6" s="484"/>
      <c r="AS6" s="484"/>
      <c r="AT6" s="484"/>
      <c r="AU6" s="484"/>
      <c r="AV6" s="485"/>
      <c r="AW6" s="223" t="str">
        <f t="shared" si="3"/>
        <v/>
      </c>
      <c r="AX6" s="55"/>
      <c r="BB6" s="158" t="str">
        <f t="shared" si="4"/>
        <v/>
      </c>
      <c r="BC6" s="158" t="str">
        <f t="shared" si="0"/>
        <v/>
      </c>
      <c r="BD6" s="158" t="e">
        <f>IF(COUNTIF(#REF!,"a")&gt;0,"absent(e)",IF(COUNTIF(#REF!,"!")&gt;0,"incomplet",IF(COUNTIF(#REF!,"")&gt;0,"",COUNTIF(#REF!,1)+COUNTIF(#REF!,8)/2)))</f>
        <v>#REF!</v>
      </c>
      <c r="BE6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6" s="158" t="e">
        <f>IF(COUNTIF(#REF!,"a")&gt;0,"absent(e)",IF(COUNTIF(#REF!,"!")&gt;0,"incomplet",IF(COUNTIF(#REF!,"")&gt;0,"",COUNTIF(#REF!,1)+COUNTIF(#REF!,8)/2)))</f>
        <v>#REF!</v>
      </c>
      <c r="BG6" s="158" t="e">
        <f>IF(COUNTIF(#REF!,"a")&gt;0,"absent(e)",IF(COUNTIF(#REF!,"!")&gt;0,"incomplet",IF(COUNTIF(#REF!,"")&gt;0,"",COUNTIF(#REF!,1)+COUNTIF(#REF!,8)/2)))</f>
        <v>#REF!</v>
      </c>
    </row>
    <row r="7" spans="1:59" s="3" customFormat="1" ht="11.25" customHeight="1" thickBot="1" x14ac:dyDescent="0.3">
      <c r="A7" s="494"/>
      <c r="B7" s="493"/>
      <c r="C7" s="48" t="str">
        <f t="shared" si="1"/>
        <v/>
      </c>
      <c r="D7" s="49" t="str">
        <f t="shared" si="2"/>
        <v/>
      </c>
      <c r="E7" s="221">
        <v>5</v>
      </c>
      <c r="F7" s="51"/>
      <c r="G7" s="218"/>
      <c r="H7" s="216"/>
      <c r="I7" s="247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484"/>
      <c r="AB7" s="484"/>
      <c r="AC7" s="484"/>
      <c r="AD7" s="484"/>
      <c r="AE7" s="484"/>
      <c r="AF7" s="484"/>
      <c r="AG7" s="484"/>
      <c r="AH7" s="484"/>
      <c r="AI7" s="484"/>
      <c r="AJ7" s="484"/>
      <c r="AK7" s="484"/>
      <c r="AL7" s="484"/>
      <c r="AM7" s="484"/>
      <c r="AN7" s="484"/>
      <c r="AO7" s="484"/>
      <c r="AP7" s="484"/>
      <c r="AQ7" s="484"/>
      <c r="AR7" s="484"/>
      <c r="AS7" s="484"/>
      <c r="AT7" s="484"/>
      <c r="AU7" s="484"/>
      <c r="AV7" s="485"/>
      <c r="AW7" s="223" t="str">
        <f t="shared" si="3"/>
        <v/>
      </c>
      <c r="AX7" s="55"/>
      <c r="BB7" s="158" t="str">
        <f t="shared" si="4"/>
        <v/>
      </c>
      <c r="BC7" s="158" t="str">
        <f t="shared" si="0"/>
        <v/>
      </c>
      <c r="BD7" s="158" t="e">
        <f>IF(COUNTIF(#REF!,"a")&gt;0,"absent(e)",IF(COUNTIF(#REF!,"!")&gt;0,"incomplet",IF(COUNTIF(#REF!,"")&gt;0,"",COUNTIF(#REF!,1)+COUNTIF(#REF!,8)/2)))</f>
        <v>#REF!</v>
      </c>
      <c r="BE7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7" s="158" t="e">
        <f>IF(COUNTIF(#REF!,"a")&gt;0,"absent(e)",IF(COUNTIF(#REF!,"!")&gt;0,"incomplet",IF(COUNTIF(#REF!,"")&gt;0,"",COUNTIF(#REF!,1)+COUNTIF(#REF!,8)/2)))</f>
        <v>#REF!</v>
      </c>
      <c r="BG7" s="158" t="e">
        <f>IF(COUNTIF(#REF!,"a")&gt;0,"absent(e)",IF(COUNTIF(#REF!,"!")&gt;0,"incomplet",IF(COUNTIF(#REF!,"")&gt;0,"",COUNTIF(#REF!,1)+COUNTIF(#REF!,8)/2)))</f>
        <v>#REF!</v>
      </c>
    </row>
    <row r="8" spans="1:59" s="3" customFormat="1" ht="11.25" customHeight="1" thickBot="1" x14ac:dyDescent="0.3">
      <c r="A8" s="494"/>
      <c r="B8" s="493"/>
      <c r="C8" s="48" t="str">
        <f t="shared" si="1"/>
        <v/>
      </c>
      <c r="D8" s="49" t="str">
        <f t="shared" si="2"/>
        <v/>
      </c>
      <c r="E8" s="221">
        <v>6</v>
      </c>
      <c r="F8" s="51"/>
      <c r="G8" s="218"/>
      <c r="H8" s="216"/>
      <c r="I8" s="245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484"/>
      <c r="AB8" s="484"/>
      <c r="AC8" s="484"/>
      <c r="AD8" s="484"/>
      <c r="AE8" s="484"/>
      <c r="AF8" s="484"/>
      <c r="AG8" s="484"/>
      <c r="AH8" s="484"/>
      <c r="AI8" s="484"/>
      <c r="AJ8" s="484"/>
      <c r="AK8" s="484"/>
      <c r="AL8" s="484"/>
      <c r="AM8" s="484"/>
      <c r="AN8" s="484"/>
      <c r="AO8" s="484"/>
      <c r="AP8" s="484"/>
      <c r="AQ8" s="484"/>
      <c r="AR8" s="484"/>
      <c r="AS8" s="484"/>
      <c r="AT8" s="484"/>
      <c r="AU8" s="484"/>
      <c r="AV8" s="485"/>
      <c r="AW8" s="223" t="str">
        <f t="shared" si="3"/>
        <v/>
      </c>
      <c r="AX8" s="55"/>
      <c r="BB8" s="158" t="str">
        <f t="shared" si="4"/>
        <v/>
      </c>
      <c r="BC8" s="158" t="str">
        <f t="shared" si="0"/>
        <v/>
      </c>
      <c r="BD8" s="158" t="e">
        <f>IF(COUNTIF(#REF!,"a")&gt;0,"absent(e)",IF(COUNTIF(#REF!,"!")&gt;0,"incomplet",IF(COUNTIF(#REF!,"")&gt;0,"",COUNTIF(#REF!,1)+COUNTIF(#REF!,8)/2)))</f>
        <v>#REF!</v>
      </c>
      <c r="BE8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8" s="158" t="e">
        <f>IF(COUNTIF(#REF!,"a")&gt;0,"absent(e)",IF(COUNTIF(#REF!,"!")&gt;0,"incomplet",IF(COUNTIF(#REF!,"")&gt;0,"",COUNTIF(#REF!,1)+COUNTIF(#REF!,8)/2)))</f>
        <v>#REF!</v>
      </c>
      <c r="BG8" s="158" t="e">
        <f>IF(COUNTIF(#REF!,"a")&gt;0,"absent(e)",IF(COUNTIF(#REF!,"!")&gt;0,"incomplet",IF(COUNTIF(#REF!,"")&gt;0,"",COUNTIF(#REF!,1)+COUNTIF(#REF!,8)/2)))</f>
        <v>#REF!</v>
      </c>
    </row>
    <row r="9" spans="1:59" s="3" customFormat="1" ht="11.25" customHeight="1" thickBot="1" x14ac:dyDescent="0.3">
      <c r="A9" s="494"/>
      <c r="B9" s="493"/>
      <c r="C9" s="48" t="str">
        <f t="shared" si="1"/>
        <v/>
      </c>
      <c r="D9" s="49" t="str">
        <f t="shared" si="2"/>
        <v/>
      </c>
      <c r="E9" s="221">
        <v>7</v>
      </c>
      <c r="F9" s="51"/>
      <c r="G9" s="218"/>
      <c r="H9" s="216"/>
      <c r="I9" s="245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4"/>
      <c r="AF9" s="484"/>
      <c r="AG9" s="484"/>
      <c r="AH9" s="484"/>
      <c r="AI9" s="484"/>
      <c r="AJ9" s="484"/>
      <c r="AK9" s="484"/>
      <c r="AL9" s="484"/>
      <c r="AM9" s="484"/>
      <c r="AN9" s="484"/>
      <c r="AO9" s="484"/>
      <c r="AP9" s="484"/>
      <c r="AQ9" s="484"/>
      <c r="AR9" s="484"/>
      <c r="AS9" s="484"/>
      <c r="AT9" s="484"/>
      <c r="AU9" s="484"/>
      <c r="AV9" s="485"/>
      <c r="AW9" s="223" t="str">
        <f t="shared" si="3"/>
        <v/>
      </c>
      <c r="AX9" s="55"/>
      <c r="BB9" s="158" t="str">
        <f t="shared" si="4"/>
        <v/>
      </c>
      <c r="BC9" s="158" t="str">
        <f t="shared" si="0"/>
        <v/>
      </c>
      <c r="BD9" s="158" t="e">
        <f>IF(COUNTIF(#REF!,"a")&gt;0,"absent(e)",IF(COUNTIF(#REF!,"!")&gt;0,"incomplet",IF(COUNTIF(#REF!,"")&gt;0,"",COUNTIF(#REF!,1)+COUNTIF(#REF!,8)/2)))</f>
        <v>#REF!</v>
      </c>
      <c r="BE9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9" s="158" t="e">
        <f>IF(COUNTIF(#REF!,"a")&gt;0,"absent(e)",IF(COUNTIF(#REF!,"!")&gt;0,"incomplet",IF(COUNTIF(#REF!,"")&gt;0,"",COUNTIF(#REF!,1)+COUNTIF(#REF!,8)/2)))</f>
        <v>#REF!</v>
      </c>
      <c r="BG9" s="158" t="e">
        <f>IF(COUNTIF(#REF!,"a")&gt;0,"absent(e)",IF(COUNTIF(#REF!,"!")&gt;0,"incomplet",IF(COUNTIF(#REF!,"")&gt;0,"",COUNTIF(#REF!,1)+COUNTIF(#REF!,8)/2)))</f>
        <v>#REF!</v>
      </c>
    </row>
    <row r="10" spans="1:59" s="3" customFormat="1" ht="11.25" customHeight="1" thickBot="1" x14ac:dyDescent="0.3">
      <c r="A10" s="494"/>
      <c r="B10" s="493"/>
      <c r="C10" s="48" t="str">
        <f t="shared" si="1"/>
        <v/>
      </c>
      <c r="D10" s="49" t="str">
        <f t="shared" si="2"/>
        <v/>
      </c>
      <c r="E10" s="221">
        <v>8</v>
      </c>
      <c r="F10" s="51"/>
      <c r="G10" s="218"/>
      <c r="H10" s="216"/>
      <c r="I10" s="245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  <c r="AO10" s="484"/>
      <c r="AP10" s="484"/>
      <c r="AQ10" s="484"/>
      <c r="AR10" s="484"/>
      <c r="AS10" s="484"/>
      <c r="AT10" s="484"/>
      <c r="AU10" s="484"/>
      <c r="AV10" s="485"/>
      <c r="AW10" s="223" t="str">
        <f t="shared" si="3"/>
        <v/>
      </c>
      <c r="AX10" s="55"/>
      <c r="BB10" s="158" t="str">
        <f t="shared" si="4"/>
        <v/>
      </c>
      <c r="BC10" s="158" t="str">
        <f t="shared" si="0"/>
        <v/>
      </c>
      <c r="BD10" s="158" t="e">
        <f>IF(COUNTIF(#REF!,"a")&gt;0,"absent(e)",IF(COUNTIF(#REF!,"!")&gt;0,"incomplet",IF(COUNTIF(#REF!,"")&gt;0,"",COUNTIF(#REF!,1)+COUNTIF(#REF!,8)/2)))</f>
        <v>#REF!</v>
      </c>
      <c r="BE10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0" s="158" t="e">
        <f>IF(COUNTIF(#REF!,"a")&gt;0,"absent(e)",IF(COUNTIF(#REF!,"!")&gt;0,"incomplet",IF(COUNTIF(#REF!,"")&gt;0,"",COUNTIF(#REF!,1)+COUNTIF(#REF!,8)/2)))</f>
        <v>#REF!</v>
      </c>
      <c r="BG10" s="158" t="e">
        <f>IF(COUNTIF(#REF!,"a")&gt;0,"absent(e)",IF(COUNTIF(#REF!,"!")&gt;0,"incomplet",IF(COUNTIF(#REF!,"")&gt;0,"",COUNTIF(#REF!,1)+COUNTIF(#REF!,8)/2)))</f>
        <v>#REF!</v>
      </c>
    </row>
    <row r="11" spans="1:59" s="3" customFormat="1" ht="11.25" customHeight="1" thickBot="1" x14ac:dyDescent="0.3">
      <c r="A11" s="494"/>
      <c r="B11" s="493"/>
      <c r="C11" s="48" t="str">
        <f t="shared" si="1"/>
        <v/>
      </c>
      <c r="D11" s="49" t="str">
        <f t="shared" si="2"/>
        <v/>
      </c>
      <c r="E11" s="221">
        <v>9</v>
      </c>
      <c r="F11" s="51"/>
      <c r="G11" s="218"/>
      <c r="H11" s="216"/>
      <c r="I11" s="245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  <c r="AA11" s="484"/>
      <c r="AB11" s="484"/>
      <c r="AC11" s="484"/>
      <c r="AD11" s="484"/>
      <c r="AE11" s="484"/>
      <c r="AF11" s="484"/>
      <c r="AG11" s="484"/>
      <c r="AH11" s="484"/>
      <c r="AI11" s="484"/>
      <c r="AJ11" s="484"/>
      <c r="AK11" s="484"/>
      <c r="AL11" s="484"/>
      <c r="AM11" s="484"/>
      <c r="AN11" s="484"/>
      <c r="AO11" s="484"/>
      <c r="AP11" s="484"/>
      <c r="AQ11" s="484"/>
      <c r="AR11" s="484"/>
      <c r="AS11" s="484"/>
      <c r="AT11" s="484"/>
      <c r="AU11" s="484"/>
      <c r="AV11" s="485"/>
      <c r="AW11" s="223" t="str">
        <f t="shared" si="3"/>
        <v/>
      </c>
      <c r="AX11" s="55"/>
      <c r="BB11" s="158" t="str">
        <f t="shared" si="4"/>
        <v/>
      </c>
      <c r="BC11" s="158" t="str">
        <f t="shared" si="0"/>
        <v/>
      </c>
      <c r="BD11" s="158" t="e">
        <f>IF(COUNTIF(#REF!,"a")&gt;0,"absent(e)",IF(COUNTIF(#REF!,"!")&gt;0,"incomplet",IF(COUNTIF(#REF!,"")&gt;0,"",COUNTIF(#REF!,1)+COUNTIF(#REF!,8)/2)))</f>
        <v>#REF!</v>
      </c>
      <c r="BE11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1" s="158" t="e">
        <f>IF(COUNTIF(#REF!,"a")&gt;0,"absent(e)",IF(COUNTIF(#REF!,"!")&gt;0,"incomplet",IF(COUNTIF(#REF!,"")&gt;0,"",COUNTIF(#REF!,1)+COUNTIF(#REF!,8)/2)))</f>
        <v>#REF!</v>
      </c>
      <c r="BG11" s="158" t="e">
        <f>IF(COUNTIF(#REF!,"a")&gt;0,"absent(e)",IF(COUNTIF(#REF!,"!")&gt;0,"incomplet",IF(COUNTIF(#REF!,"")&gt;0,"",COUNTIF(#REF!,1)+COUNTIF(#REF!,8)/2)))</f>
        <v>#REF!</v>
      </c>
    </row>
    <row r="12" spans="1:59" s="3" customFormat="1" ht="11.25" customHeight="1" thickBot="1" x14ac:dyDescent="0.3">
      <c r="A12" s="494"/>
      <c r="B12" s="493"/>
      <c r="C12" s="48" t="str">
        <f t="shared" si="1"/>
        <v/>
      </c>
      <c r="D12" s="49" t="str">
        <f t="shared" si="2"/>
        <v/>
      </c>
      <c r="E12" s="221">
        <v>10</v>
      </c>
      <c r="F12" s="51"/>
      <c r="G12" s="218"/>
      <c r="H12" s="216"/>
      <c r="I12" s="246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  <c r="AA12" s="484"/>
      <c r="AB12" s="484"/>
      <c r="AC12" s="484"/>
      <c r="AD12" s="484"/>
      <c r="AE12" s="484"/>
      <c r="AF12" s="484"/>
      <c r="AG12" s="484"/>
      <c r="AH12" s="484"/>
      <c r="AI12" s="484"/>
      <c r="AJ12" s="484"/>
      <c r="AK12" s="484"/>
      <c r="AL12" s="484"/>
      <c r="AM12" s="484"/>
      <c r="AN12" s="484"/>
      <c r="AO12" s="484"/>
      <c r="AP12" s="484"/>
      <c r="AQ12" s="484"/>
      <c r="AR12" s="484"/>
      <c r="AS12" s="484"/>
      <c r="AT12" s="484"/>
      <c r="AU12" s="484"/>
      <c r="AV12" s="485"/>
      <c r="AW12" s="223" t="str">
        <f t="shared" si="3"/>
        <v/>
      </c>
      <c r="AX12" s="55"/>
      <c r="BB12" s="158" t="str">
        <f t="shared" si="4"/>
        <v/>
      </c>
      <c r="BC12" s="158" t="str">
        <f t="shared" si="0"/>
        <v/>
      </c>
      <c r="BD12" s="158" t="e">
        <f>IF(COUNTIF(#REF!,"a")&gt;0,"absent(e)",IF(COUNTIF(#REF!,"!")&gt;0,"incomplet",IF(COUNTIF(#REF!,"")&gt;0,"",COUNTIF(#REF!,1)+COUNTIF(#REF!,8)/2)))</f>
        <v>#REF!</v>
      </c>
      <c r="BE12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2" s="158" t="e">
        <f>IF(COUNTIF(#REF!,"a")&gt;0,"absent(e)",IF(COUNTIF(#REF!,"!")&gt;0,"incomplet",IF(COUNTIF(#REF!,"")&gt;0,"",COUNTIF(#REF!,1)+COUNTIF(#REF!,8)/2)))</f>
        <v>#REF!</v>
      </c>
      <c r="BG12" s="158" t="e">
        <f>IF(COUNTIF(#REF!,"a")&gt;0,"absent(e)",IF(COUNTIF(#REF!,"!")&gt;0,"incomplet",IF(COUNTIF(#REF!,"")&gt;0,"",COUNTIF(#REF!,1)+COUNTIF(#REF!,8)/2)))</f>
        <v>#REF!</v>
      </c>
    </row>
    <row r="13" spans="1:59" s="3" customFormat="1" ht="11.25" customHeight="1" thickBot="1" x14ac:dyDescent="0.3">
      <c r="A13" s="494"/>
      <c r="B13" s="493"/>
      <c r="C13" s="48" t="str">
        <f t="shared" si="1"/>
        <v/>
      </c>
      <c r="D13" s="49" t="str">
        <f t="shared" si="2"/>
        <v/>
      </c>
      <c r="E13" s="221">
        <v>11</v>
      </c>
      <c r="F13" s="51"/>
      <c r="G13" s="218"/>
      <c r="H13" s="216"/>
      <c r="I13" s="247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  <c r="AA13" s="484"/>
      <c r="AB13" s="484"/>
      <c r="AC13" s="484"/>
      <c r="AD13" s="484"/>
      <c r="AE13" s="484"/>
      <c r="AF13" s="484"/>
      <c r="AG13" s="484"/>
      <c r="AH13" s="484"/>
      <c r="AI13" s="484"/>
      <c r="AJ13" s="484"/>
      <c r="AK13" s="484"/>
      <c r="AL13" s="484"/>
      <c r="AM13" s="484"/>
      <c r="AN13" s="484"/>
      <c r="AO13" s="484"/>
      <c r="AP13" s="484"/>
      <c r="AQ13" s="484"/>
      <c r="AR13" s="484"/>
      <c r="AS13" s="484"/>
      <c r="AT13" s="484"/>
      <c r="AU13" s="484"/>
      <c r="AV13" s="485"/>
      <c r="AW13" s="223" t="str">
        <f t="shared" si="3"/>
        <v/>
      </c>
      <c r="AX13" s="55"/>
      <c r="BB13" s="158" t="str">
        <f t="shared" si="4"/>
        <v/>
      </c>
      <c r="BC13" s="158" t="str">
        <f t="shared" si="0"/>
        <v/>
      </c>
      <c r="BD13" s="158" t="e">
        <f>IF(COUNTIF(#REF!,"a")&gt;0,"absent(e)",IF(COUNTIF(#REF!,"!")&gt;0,"incomplet",IF(COUNTIF(#REF!,"")&gt;0,"",COUNTIF(#REF!,1)+COUNTIF(#REF!,8)/2)))</f>
        <v>#REF!</v>
      </c>
      <c r="BE13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3" s="158" t="e">
        <f>IF(COUNTIF(#REF!,"a")&gt;0,"absent(e)",IF(COUNTIF(#REF!,"!")&gt;0,"incomplet",IF(COUNTIF(#REF!,"")&gt;0,"",COUNTIF(#REF!,1)+COUNTIF(#REF!,8)/2)))</f>
        <v>#REF!</v>
      </c>
      <c r="BG13" s="158" t="e">
        <f>IF(COUNTIF(#REF!,"a")&gt;0,"absent(e)",IF(COUNTIF(#REF!,"!")&gt;0,"incomplet",IF(COUNTIF(#REF!,"")&gt;0,"",COUNTIF(#REF!,1)+COUNTIF(#REF!,8)/2)))</f>
        <v>#REF!</v>
      </c>
    </row>
    <row r="14" spans="1:59" s="3" customFormat="1" ht="11.25" customHeight="1" thickBot="1" x14ac:dyDescent="0.3">
      <c r="A14" s="494"/>
      <c r="B14" s="493"/>
      <c r="C14" s="48" t="str">
        <f t="shared" si="1"/>
        <v/>
      </c>
      <c r="D14" s="49" t="str">
        <f t="shared" si="2"/>
        <v/>
      </c>
      <c r="E14" s="221">
        <v>12</v>
      </c>
      <c r="F14" s="51"/>
      <c r="G14" s="218"/>
      <c r="H14" s="216"/>
      <c r="I14" s="246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  <c r="AA14" s="484"/>
      <c r="AB14" s="484"/>
      <c r="AC14" s="484"/>
      <c r="AD14" s="484"/>
      <c r="AE14" s="484"/>
      <c r="AF14" s="484"/>
      <c r="AG14" s="484"/>
      <c r="AH14" s="484"/>
      <c r="AI14" s="484"/>
      <c r="AJ14" s="484"/>
      <c r="AK14" s="484"/>
      <c r="AL14" s="484"/>
      <c r="AM14" s="484"/>
      <c r="AN14" s="484"/>
      <c r="AO14" s="484"/>
      <c r="AP14" s="484"/>
      <c r="AQ14" s="484"/>
      <c r="AR14" s="484"/>
      <c r="AS14" s="484"/>
      <c r="AT14" s="484"/>
      <c r="AU14" s="484"/>
      <c r="AV14" s="485"/>
      <c r="AW14" s="223" t="str">
        <f t="shared" si="3"/>
        <v/>
      </c>
      <c r="AX14" s="55"/>
      <c r="BB14" s="158" t="str">
        <f t="shared" si="4"/>
        <v/>
      </c>
      <c r="BC14" s="158" t="str">
        <f t="shared" si="0"/>
        <v/>
      </c>
      <c r="BD14" s="158" t="e">
        <f>IF(COUNTIF(#REF!,"a")&gt;0,"absent(e)",IF(COUNTIF(#REF!,"!")&gt;0,"incomplet",IF(COUNTIF(#REF!,"")&gt;0,"",COUNTIF(#REF!,1)+COUNTIF(#REF!,8)/2)))</f>
        <v>#REF!</v>
      </c>
      <c r="BE14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4" s="158" t="e">
        <f>IF(COUNTIF(#REF!,"a")&gt;0,"absent(e)",IF(COUNTIF(#REF!,"!")&gt;0,"incomplet",IF(COUNTIF(#REF!,"")&gt;0,"",COUNTIF(#REF!,1)+COUNTIF(#REF!,8)/2)))</f>
        <v>#REF!</v>
      </c>
      <c r="BG14" s="158" t="e">
        <f>IF(COUNTIF(#REF!,"a")&gt;0,"absent(e)",IF(COUNTIF(#REF!,"!")&gt;0,"incomplet",IF(COUNTIF(#REF!,"")&gt;0,"",COUNTIF(#REF!,1)+COUNTIF(#REF!,8)/2)))</f>
        <v>#REF!</v>
      </c>
    </row>
    <row r="15" spans="1:59" s="3" customFormat="1" ht="11.25" customHeight="1" thickBot="1" x14ac:dyDescent="0.3">
      <c r="A15" s="494"/>
      <c r="B15" s="493"/>
      <c r="C15" s="48" t="str">
        <f t="shared" si="1"/>
        <v/>
      </c>
      <c r="D15" s="49" t="str">
        <f t="shared" si="2"/>
        <v/>
      </c>
      <c r="E15" s="221">
        <v>13</v>
      </c>
      <c r="F15" s="51"/>
      <c r="G15" s="218"/>
      <c r="H15" s="216"/>
      <c r="I15" s="247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  <c r="AA15" s="484"/>
      <c r="AB15" s="484"/>
      <c r="AC15" s="484"/>
      <c r="AD15" s="484"/>
      <c r="AE15" s="484"/>
      <c r="AF15" s="484"/>
      <c r="AG15" s="484"/>
      <c r="AH15" s="484"/>
      <c r="AI15" s="484"/>
      <c r="AJ15" s="484"/>
      <c r="AK15" s="484"/>
      <c r="AL15" s="484"/>
      <c r="AM15" s="484"/>
      <c r="AN15" s="484"/>
      <c r="AO15" s="484"/>
      <c r="AP15" s="484"/>
      <c r="AQ15" s="484"/>
      <c r="AR15" s="484"/>
      <c r="AS15" s="484"/>
      <c r="AT15" s="484"/>
      <c r="AU15" s="484"/>
      <c r="AV15" s="485"/>
      <c r="AW15" s="223" t="str">
        <f t="shared" si="3"/>
        <v/>
      </c>
      <c r="AX15" s="55"/>
      <c r="BB15" s="158" t="str">
        <f t="shared" si="4"/>
        <v/>
      </c>
      <c r="BC15" s="158" t="str">
        <f t="shared" si="0"/>
        <v/>
      </c>
      <c r="BD15" s="158" t="e">
        <f>IF(COUNTIF(#REF!,"a")&gt;0,"absent(e)",IF(COUNTIF(#REF!,"!")&gt;0,"incomplet",IF(COUNTIF(#REF!,"")&gt;0,"",COUNTIF(#REF!,1)+COUNTIF(#REF!,8)/2)))</f>
        <v>#REF!</v>
      </c>
      <c r="BE15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5" s="158" t="e">
        <f>IF(COUNTIF(#REF!,"a")&gt;0,"absent(e)",IF(COUNTIF(#REF!,"!")&gt;0,"incomplet",IF(COUNTIF(#REF!,"")&gt;0,"",COUNTIF(#REF!,1)+COUNTIF(#REF!,8)/2)))</f>
        <v>#REF!</v>
      </c>
      <c r="BG15" s="158" t="e">
        <f>IF(COUNTIF(#REF!,"a")&gt;0,"absent(e)",IF(COUNTIF(#REF!,"!")&gt;0,"incomplet",IF(COUNTIF(#REF!,"")&gt;0,"",COUNTIF(#REF!,1)+COUNTIF(#REF!,8)/2)))</f>
        <v>#REF!</v>
      </c>
    </row>
    <row r="16" spans="1:59" s="3" customFormat="1" ht="11.25" customHeight="1" thickBot="1" x14ac:dyDescent="0.3">
      <c r="A16" s="494"/>
      <c r="B16" s="493"/>
      <c r="C16" s="48" t="str">
        <f t="shared" si="1"/>
        <v/>
      </c>
      <c r="D16" s="49" t="str">
        <f t="shared" si="2"/>
        <v/>
      </c>
      <c r="E16" s="221">
        <v>14</v>
      </c>
      <c r="F16" s="51"/>
      <c r="G16" s="218"/>
      <c r="H16" s="216"/>
      <c r="I16" s="246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  <c r="AC16" s="484"/>
      <c r="AD16" s="484"/>
      <c r="AE16" s="484"/>
      <c r="AF16" s="484"/>
      <c r="AG16" s="484"/>
      <c r="AH16" s="484"/>
      <c r="AI16" s="484"/>
      <c r="AJ16" s="484"/>
      <c r="AK16" s="484"/>
      <c r="AL16" s="484"/>
      <c r="AM16" s="484"/>
      <c r="AN16" s="484"/>
      <c r="AO16" s="484"/>
      <c r="AP16" s="484"/>
      <c r="AQ16" s="484"/>
      <c r="AR16" s="484"/>
      <c r="AS16" s="484"/>
      <c r="AT16" s="484"/>
      <c r="AU16" s="484"/>
      <c r="AV16" s="485"/>
      <c r="AW16" s="223" t="str">
        <f t="shared" si="3"/>
        <v/>
      </c>
      <c r="AX16" s="55"/>
      <c r="BB16" s="158" t="str">
        <f t="shared" si="4"/>
        <v/>
      </c>
      <c r="BC16" s="158" t="str">
        <f t="shared" si="0"/>
        <v/>
      </c>
      <c r="BD16" s="158" t="e">
        <f>IF(COUNTIF(#REF!,"a")&gt;0,"absent(e)",IF(COUNTIF(#REF!,"!")&gt;0,"incomplet",IF(COUNTIF(#REF!,"")&gt;0,"",COUNTIF(#REF!,1)+COUNTIF(#REF!,8)/2)))</f>
        <v>#REF!</v>
      </c>
      <c r="BE16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6" s="158" t="e">
        <f>IF(COUNTIF(#REF!,"a")&gt;0,"absent(e)",IF(COUNTIF(#REF!,"!")&gt;0,"incomplet",IF(COUNTIF(#REF!,"")&gt;0,"",COUNTIF(#REF!,1)+COUNTIF(#REF!,8)/2)))</f>
        <v>#REF!</v>
      </c>
      <c r="BG16" s="158" t="e">
        <f>IF(COUNTIF(#REF!,"a")&gt;0,"absent(e)",IF(COUNTIF(#REF!,"!")&gt;0,"incomplet",IF(COUNTIF(#REF!,"")&gt;0,"",COUNTIF(#REF!,1)+COUNTIF(#REF!,8)/2)))</f>
        <v>#REF!</v>
      </c>
    </row>
    <row r="17" spans="1:59" s="3" customFormat="1" ht="11.25" customHeight="1" thickBot="1" x14ac:dyDescent="0.3">
      <c r="A17" s="494"/>
      <c r="B17" s="493"/>
      <c r="C17" s="48" t="str">
        <f t="shared" si="1"/>
        <v/>
      </c>
      <c r="D17" s="49" t="str">
        <f t="shared" si="2"/>
        <v/>
      </c>
      <c r="E17" s="221">
        <v>15</v>
      </c>
      <c r="F17" s="51"/>
      <c r="G17" s="218"/>
      <c r="H17" s="216"/>
      <c r="I17" s="247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  <c r="AA17" s="484"/>
      <c r="AB17" s="484"/>
      <c r="AC17" s="484"/>
      <c r="AD17" s="484"/>
      <c r="AE17" s="484"/>
      <c r="AF17" s="484"/>
      <c r="AG17" s="484"/>
      <c r="AH17" s="484"/>
      <c r="AI17" s="484"/>
      <c r="AJ17" s="484"/>
      <c r="AK17" s="484"/>
      <c r="AL17" s="484"/>
      <c r="AM17" s="484"/>
      <c r="AN17" s="484"/>
      <c r="AO17" s="484"/>
      <c r="AP17" s="484"/>
      <c r="AQ17" s="484"/>
      <c r="AR17" s="484"/>
      <c r="AS17" s="484"/>
      <c r="AT17" s="484"/>
      <c r="AU17" s="484"/>
      <c r="AV17" s="485"/>
      <c r="AW17" s="223" t="str">
        <f t="shared" si="3"/>
        <v/>
      </c>
      <c r="AX17" s="55"/>
      <c r="BB17" s="158" t="str">
        <f t="shared" si="4"/>
        <v/>
      </c>
      <c r="BC17" s="158" t="str">
        <f t="shared" si="0"/>
        <v/>
      </c>
      <c r="BD17" s="158" t="e">
        <f>IF(COUNTIF(#REF!,"a")&gt;0,"absent(e)",IF(COUNTIF(#REF!,"!")&gt;0,"incomplet",IF(COUNTIF(#REF!,"")&gt;0,"",COUNTIF(#REF!,1)+COUNTIF(#REF!,8)/2)))</f>
        <v>#REF!</v>
      </c>
      <c r="BE17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7" s="158" t="e">
        <f>IF(COUNTIF(#REF!,"a")&gt;0,"absent(e)",IF(COUNTIF(#REF!,"!")&gt;0,"incomplet",IF(COUNTIF(#REF!,"")&gt;0,"",COUNTIF(#REF!,1)+COUNTIF(#REF!,8)/2)))</f>
        <v>#REF!</v>
      </c>
      <c r="BG17" s="158" t="e">
        <f>IF(COUNTIF(#REF!,"a")&gt;0,"absent(e)",IF(COUNTIF(#REF!,"!")&gt;0,"incomplet",IF(COUNTIF(#REF!,"")&gt;0,"",COUNTIF(#REF!,1)+COUNTIF(#REF!,8)/2)))</f>
        <v>#REF!</v>
      </c>
    </row>
    <row r="18" spans="1:59" s="3" customFormat="1" ht="11.25" customHeight="1" thickBot="1" x14ac:dyDescent="0.3">
      <c r="A18" s="494"/>
      <c r="B18" s="493"/>
      <c r="C18" s="48" t="str">
        <f t="shared" si="1"/>
        <v/>
      </c>
      <c r="D18" s="49" t="str">
        <f t="shared" si="2"/>
        <v/>
      </c>
      <c r="E18" s="221">
        <v>16</v>
      </c>
      <c r="F18" s="51"/>
      <c r="G18" s="218"/>
      <c r="H18" s="216"/>
      <c r="I18" s="245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  <c r="AA18" s="484"/>
      <c r="AB18" s="484"/>
      <c r="AC18" s="484"/>
      <c r="AD18" s="484"/>
      <c r="AE18" s="484"/>
      <c r="AF18" s="484"/>
      <c r="AG18" s="484"/>
      <c r="AH18" s="484"/>
      <c r="AI18" s="484"/>
      <c r="AJ18" s="484"/>
      <c r="AK18" s="484"/>
      <c r="AL18" s="484"/>
      <c r="AM18" s="484"/>
      <c r="AN18" s="484"/>
      <c r="AO18" s="484"/>
      <c r="AP18" s="484"/>
      <c r="AQ18" s="484"/>
      <c r="AR18" s="484"/>
      <c r="AS18" s="484"/>
      <c r="AT18" s="484"/>
      <c r="AU18" s="484"/>
      <c r="AV18" s="485"/>
      <c r="AW18" s="223" t="str">
        <f t="shared" si="3"/>
        <v/>
      </c>
      <c r="AX18" s="55"/>
      <c r="BB18" s="158" t="str">
        <f t="shared" si="4"/>
        <v/>
      </c>
      <c r="BC18" s="158" t="str">
        <f t="shared" si="0"/>
        <v/>
      </c>
      <c r="BD18" s="158" t="e">
        <f>IF(COUNTIF(#REF!,"a")&gt;0,"absent(e)",IF(COUNTIF(#REF!,"!")&gt;0,"incomplet",IF(COUNTIF(#REF!,"")&gt;0,"",COUNTIF(#REF!,1)+COUNTIF(#REF!,8)/2)))</f>
        <v>#REF!</v>
      </c>
      <c r="BE18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8" s="158" t="e">
        <f>IF(COUNTIF(#REF!,"a")&gt;0,"absent(e)",IF(COUNTIF(#REF!,"!")&gt;0,"incomplet",IF(COUNTIF(#REF!,"")&gt;0,"",COUNTIF(#REF!,1)+COUNTIF(#REF!,8)/2)))</f>
        <v>#REF!</v>
      </c>
      <c r="BG18" s="158" t="e">
        <f>IF(COUNTIF(#REF!,"a")&gt;0,"absent(e)",IF(COUNTIF(#REF!,"!")&gt;0,"incomplet",IF(COUNTIF(#REF!,"")&gt;0,"",COUNTIF(#REF!,1)+COUNTIF(#REF!,8)/2)))</f>
        <v>#REF!</v>
      </c>
    </row>
    <row r="19" spans="1:59" s="3" customFormat="1" ht="11.25" customHeight="1" thickBot="1" x14ac:dyDescent="0.3">
      <c r="A19" s="494"/>
      <c r="B19" s="493"/>
      <c r="C19" s="48" t="str">
        <f t="shared" si="1"/>
        <v/>
      </c>
      <c r="D19" s="49" t="str">
        <f t="shared" si="2"/>
        <v/>
      </c>
      <c r="E19" s="221">
        <v>17</v>
      </c>
      <c r="F19" s="51"/>
      <c r="G19" s="218"/>
      <c r="H19" s="216"/>
      <c r="I19" s="246"/>
      <c r="J19" s="462"/>
      <c r="K19" s="462"/>
      <c r="L19" s="462"/>
      <c r="M19" s="462"/>
      <c r="N19" s="462"/>
      <c r="O19" s="462"/>
      <c r="P19" s="462"/>
      <c r="Q19" s="462"/>
      <c r="R19" s="462"/>
      <c r="S19" s="462"/>
      <c r="T19" s="462"/>
      <c r="U19" s="462"/>
      <c r="V19" s="462"/>
      <c r="W19" s="462"/>
      <c r="X19" s="462"/>
      <c r="Y19" s="462"/>
      <c r="Z19" s="462"/>
      <c r="AA19" s="462"/>
      <c r="AB19" s="462"/>
      <c r="AC19" s="462"/>
      <c r="AD19" s="462"/>
      <c r="AE19" s="462"/>
      <c r="AF19" s="462"/>
      <c r="AG19" s="462"/>
      <c r="AH19" s="462"/>
      <c r="AI19" s="462"/>
      <c r="AJ19" s="462"/>
      <c r="AK19" s="462"/>
      <c r="AL19" s="462"/>
      <c r="AM19" s="462"/>
      <c r="AN19" s="462"/>
      <c r="AO19" s="462"/>
      <c r="AP19" s="462"/>
      <c r="AQ19" s="462"/>
      <c r="AR19" s="462"/>
      <c r="AS19" s="462"/>
      <c r="AT19" s="462"/>
      <c r="AU19" s="462"/>
      <c r="AV19" s="463"/>
      <c r="AW19" s="223" t="str">
        <f t="shared" si="3"/>
        <v/>
      </c>
      <c r="AX19" s="55"/>
      <c r="BB19" s="158" t="str">
        <f t="shared" si="4"/>
        <v/>
      </c>
      <c r="BC19" s="158" t="str">
        <f t="shared" si="0"/>
        <v/>
      </c>
      <c r="BD19" s="158" t="e">
        <f>IF(COUNTIF(#REF!,"a")&gt;0,"absent(e)",IF(COUNTIF(#REF!,"!")&gt;0,"incomplet",IF(COUNTIF(#REF!,"")&gt;0,"",COUNTIF(#REF!,1)+COUNTIF(#REF!,8)/2)))</f>
        <v>#REF!</v>
      </c>
      <c r="BE19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19" s="158" t="e">
        <f>IF(COUNTIF(#REF!,"a")&gt;0,"absent(e)",IF(COUNTIF(#REF!,"!")&gt;0,"incomplet",IF(COUNTIF(#REF!,"")&gt;0,"",COUNTIF(#REF!,1)+COUNTIF(#REF!,8)/2)))</f>
        <v>#REF!</v>
      </c>
      <c r="BG19" s="158" t="e">
        <f>IF(COUNTIF(#REF!,"a")&gt;0,"absent(e)",IF(COUNTIF(#REF!,"!")&gt;0,"incomplet",IF(COUNTIF(#REF!,"")&gt;0,"",COUNTIF(#REF!,1)+COUNTIF(#REF!,8)/2)))</f>
        <v>#REF!</v>
      </c>
    </row>
    <row r="20" spans="1:59" s="3" customFormat="1" ht="11.25" customHeight="1" thickBot="1" x14ac:dyDescent="0.3">
      <c r="A20" s="494"/>
      <c r="B20" s="493"/>
      <c r="C20" s="48" t="str">
        <f t="shared" si="1"/>
        <v/>
      </c>
      <c r="D20" s="49" t="str">
        <f t="shared" si="2"/>
        <v/>
      </c>
      <c r="E20" s="221">
        <v>18</v>
      </c>
      <c r="F20" s="51"/>
      <c r="G20" s="218"/>
      <c r="H20" s="216"/>
      <c r="I20" s="247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2"/>
      <c r="AQ20" s="462"/>
      <c r="AR20" s="462"/>
      <c r="AS20" s="462"/>
      <c r="AT20" s="462"/>
      <c r="AU20" s="462"/>
      <c r="AV20" s="463"/>
      <c r="AW20" s="223" t="str">
        <f t="shared" si="3"/>
        <v/>
      </c>
      <c r="AX20" s="55"/>
      <c r="BB20" s="158" t="str">
        <f t="shared" si="4"/>
        <v/>
      </c>
      <c r="BC20" s="158" t="str">
        <f t="shared" si="0"/>
        <v/>
      </c>
      <c r="BD20" s="158" t="e">
        <f>IF(COUNTIF(#REF!,"a")&gt;0,"absent(e)",IF(COUNTIF(#REF!,"!")&gt;0,"incomplet",IF(COUNTIF(#REF!,"")&gt;0,"",COUNTIF(#REF!,1)+COUNTIF(#REF!,8)/2)))</f>
        <v>#REF!</v>
      </c>
      <c r="BE20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0" s="158" t="e">
        <f>IF(COUNTIF(#REF!,"a")&gt;0,"absent(e)",IF(COUNTIF(#REF!,"!")&gt;0,"incomplet",IF(COUNTIF(#REF!,"")&gt;0,"",COUNTIF(#REF!,1)+COUNTIF(#REF!,8)/2)))</f>
        <v>#REF!</v>
      </c>
      <c r="BG20" s="158" t="e">
        <f>IF(COUNTIF(#REF!,"a")&gt;0,"absent(e)",IF(COUNTIF(#REF!,"!")&gt;0,"incomplet",IF(COUNTIF(#REF!,"")&gt;0,"",COUNTIF(#REF!,1)+COUNTIF(#REF!,8)/2)))</f>
        <v>#REF!</v>
      </c>
    </row>
    <row r="21" spans="1:59" s="3" customFormat="1" ht="11.25" customHeight="1" thickBot="1" x14ac:dyDescent="0.3">
      <c r="A21" s="494"/>
      <c r="B21" s="493"/>
      <c r="C21" s="48" t="str">
        <f t="shared" si="1"/>
        <v/>
      </c>
      <c r="D21" s="49" t="str">
        <f t="shared" si="2"/>
        <v/>
      </c>
      <c r="E21" s="221">
        <v>19</v>
      </c>
      <c r="F21" s="51"/>
      <c r="G21" s="218"/>
      <c r="H21" s="216"/>
      <c r="I21" s="245"/>
      <c r="J21" s="462"/>
      <c r="K21" s="462"/>
      <c r="L21" s="462"/>
      <c r="M21" s="462"/>
      <c r="N21" s="462"/>
      <c r="O21" s="462"/>
      <c r="P21" s="462"/>
      <c r="Q21" s="462"/>
      <c r="R21" s="462"/>
      <c r="S21" s="462"/>
      <c r="T21" s="462"/>
      <c r="U21" s="462"/>
      <c r="V21" s="462"/>
      <c r="W21" s="462"/>
      <c r="X21" s="462"/>
      <c r="Y21" s="462"/>
      <c r="Z21" s="462"/>
      <c r="AA21" s="462"/>
      <c r="AB21" s="462"/>
      <c r="AC21" s="462"/>
      <c r="AD21" s="462"/>
      <c r="AE21" s="462"/>
      <c r="AF21" s="462"/>
      <c r="AG21" s="462"/>
      <c r="AH21" s="462"/>
      <c r="AI21" s="462"/>
      <c r="AJ21" s="462"/>
      <c r="AK21" s="462"/>
      <c r="AL21" s="462"/>
      <c r="AM21" s="462"/>
      <c r="AN21" s="462"/>
      <c r="AO21" s="462"/>
      <c r="AP21" s="462"/>
      <c r="AQ21" s="462"/>
      <c r="AR21" s="462"/>
      <c r="AS21" s="462"/>
      <c r="AT21" s="462"/>
      <c r="AU21" s="462"/>
      <c r="AV21" s="463"/>
      <c r="AW21" s="223" t="str">
        <f t="shared" si="3"/>
        <v/>
      </c>
      <c r="AX21" s="55"/>
      <c r="BB21" s="158" t="str">
        <f t="shared" si="4"/>
        <v/>
      </c>
      <c r="BC21" s="158" t="str">
        <f t="shared" si="0"/>
        <v/>
      </c>
      <c r="BD21" s="158" t="e">
        <f>IF(COUNTIF(#REF!,"a")&gt;0,"absent(e)",IF(COUNTIF(#REF!,"!")&gt;0,"incomplet",IF(COUNTIF(#REF!,"")&gt;0,"",COUNTIF(#REF!,1)+COUNTIF(#REF!,8)/2)))</f>
        <v>#REF!</v>
      </c>
      <c r="BE21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1" s="158" t="e">
        <f>IF(COUNTIF(#REF!,"a")&gt;0,"absent(e)",IF(COUNTIF(#REF!,"!")&gt;0,"incomplet",IF(COUNTIF(#REF!,"")&gt;0,"",COUNTIF(#REF!,1)+COUNTIF(#REF!,8)/2)))</f>
        <v>#REF!</v>
      </c>
      <c r="BG21" s="158" t="e">
        <f>IF(COUNTIF(#REF!,"a")&gt;0,"absent(e)",IF(COUNTIF(#REF!,"!")&gt;0,"incomplet",IF(COUNTIF(#REF!,"")&gt;0,"",COUNTIF(#REF!,1)+COUNTIF(#REF!,8)/2)))</f>
        <v>#REF!</v>
      </c>
    </row>
    <row r="22" spans="1:59" s="3" customFormat="1" ht="11.25" customHeight="1" thickBot="1" x14ac:dyDescent="0.3">
      <c r="A22" s="494"/>
      <c r="B22" s="493"/>
      <c r="C22" s="48" t="str">
        <f t="shared" si="1"/>
        <v/>
      </c>
      <c r="D22" s="49" t="str">
        <f t="shared" si="2"/>
        <v/>
      </c>
      <c r="E22" s="221">
        <v>20</v>
      </c>
      <c r="F22" s="51"/>
      <c r="G22" s="218"/>
      <c r="H22" s="216"/>
      <c r="I22" s="246"/>
      <c r="J22" s="462"/>
      <c r="K22" s="462"/>
      <c r="L22" s="462"/>
      <c r="M22" s="462"/>
      <c r="N22" s="462"/>
      <c r="O22" s="462"/>
      <c r="P22" s="462"/>
      <c r="Q22" s="462"/>
      <c r="R22" s="462"/>
      <c r="S22" s="462"/>
      <c r="T22" s="462"/>
      <c r="U22" s="462"/>
      <c r="V22" s="462"/>
      <c r="W22" s="462"/>
      <c r="X22" s="462"/>
      <c r="Y22" s="462"/>
      <c r="Z22" s="462"/>
      <c r="AA22" s="462"/>
      <c r="AB22" s="462"/>
      <c r="AC22" s="462"/>
      <c r="AD22" s="462"/>
      <c r="AE22" s="462"/>
      <c r="AF22" s="462"/>
      <c r="AG22" s="462"/>
      <c r="AH22" s="462"/>
      <c r="AI22" s="462"/>
      <c r="AJ22" s="462"/>
      <c r="AK22" s="462"/>
      <c r="AL22" s="462"/>
      <c r="AM22" s="462"/>
      <c r="AN22" s="462"/>
      <c r="AO22" s="462"/>
      <c r="AP22" s="462"/>
      <c r="AQ22" s="462"/>
      <c r="AR22" s="462"/>
      <c r="AS22" s="462"/>
      <c r="AT22" s="462"/>
      <c r="AU22" s="462"/>
      <c r="AV22" s="463"/>
      <c r="AW22" s="223" t="str">
        <f t="shared" si="3"/>
        <v/>
      </c>
      <c r="AX22" s="55"/>
      <c r="BB22" s="158" t="str">
        <f t="shared" si="4"/>
        <v/>
      </c>
      <c r="BC22" s="158" t="str">
        <f t="shared" si="0"/>
        <v/>
      </c>
      <c r="BD22" s="158" t="e">
        <f>IF(COUNTIF(#REF!,"a")&gt;0,"absent(e)",IF(COUNTIF(#REF!,"!")&gt;0,"incomplet",IF(COUNTIF(#REF!,"")&gt;0,"",COUNTIF(#REF!,1)+COUNTIF(#REF!,8)/2)))</f>
        <v>#REF!</v>
      </c>
      <c r="BE22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2" s="158" t="e">
        <f>IF(COUNTIF(#REF!,"a")&gt;0,"absent(e)",IF(COUNTIF(#REF!,"!")&gt;0,"incomplet",IF(COUNTIF(#REF!,"")&gt;0,"",COUNTIF(#REF!,1)+COUNTIF(#REF!,8)/2)))</f>
        <v>#REF!</v>
      </c>
      <c r="BG22" s="158" t="e">
        <f>IF(COUNTIF(#REF!,"a")&gt;0,"absent(e)",IF(COUNTIF(#REF!,"!")&gt;0,"incomplet",IF(COUNTIF(#REF!,"")&gt;0,"",COUNTIF(#REF!,1)+COUNTIF(#REF!,8)/2)))</f>
        <v>#REF!</v>
      </c>
    </row>
    <row r="23" spans="1:59" s="3" customFormat="1" ht="11.25" customHeight="1" thickBot="1" x14ac:dyDescent="0.3">
      <c r="A23" s="494"/>
      <c r="B23" s="493"/>
      <c r="C23" s="48" t="str">
        <f t="shared" si="1"/>
        <v/>
      </c>
      <c r="D23" s="49" t="str">
        <f t="shared" si="2"/>
        <v/>
      </c>
      <c r="E23" s="221">
        <v>21</v>
      </c>
      <c r="F23" s="51"/>
      <c r="G23" s="218"/>
      <c r="H23" s="216"/>
      <c r="I23" s="247"/>
      <c r="J23" s="462"/>
      <c r="K23" s="462"/>
      <c r="L23" s="462"/>
      <c r="M23" s="462"/>
      <c r="N23" s="462"/>
      <c r="O23" s="462"/>
      <c r="P23" s="462"/>
      <c r="Q23" s="462"/>
      <c r="R23" s="462"/>
      <c r="S23" s="462"/>
      <c r="T23" s="462"/>
      <c r="U23" s="462"/>
      <c r="V23" s="462"/>
      <c r="W23" s="462"/>
      <c r="X23" s="462"/>
      <c r="Y23" s="462"/>
      <c r="Z23" s="462"/>
      <c r="AA23" s="462"/>
      <c r="AB23" s="462"/>
      <c r="AC23" s="462"/>
      <c r="AD23" s="462"/>
      <c r="AE23" s="462"/>
      <c r="AF23" s="462"/>
      <c r="AG23" s="462"/>
      <c r="AH23" s="462"/>
      <c r="AI23" s="462"/>
      <c r="AJ23" s="462"/>
      <c r="AK23" s="462"/>
      <c r="AL23" s="462"/>
      <c r="AM23" s="462"/>
      <c r="AN23" s="462"/>
      <c r="AO23" s="462"/>
      <c r="AP23" s="462"/>
      <c r="AQ23" s="462"/>
      <c r="AR23" s="462"/>
      <c r="AS23" s="462"/>
      <c r="AT23" s="462"/>
      <c r="AU23" s="462"/>
      <c r="AV23" s="463"/>
      <c r="AW23" s="223" t="str">
        <f t="shared" si="3"/>
        <v/>
      </c>
      <c r="AX23" s="55"/>
      <c r="BB23" s="158" t="str">
        <f t="shared" si="4"/>
        <v/>
      </c>
      <c r="BC23" s="158" t="str">
        <f t="shared" si="0"/>
        <v/>
      </c>
      <c r="BD23" s="158" t="e">
        <f>IF(COUNTIF(#REF!,"a")&gt;0,"absent(e)",IF(COUNTIF(#REF!,"!")&gt;0,"incomplet",IF(COUNTIF(#REF!,"")&gt;0,"",COUNTIF(#REF!,1)+COUNTIF(#REF!,8)/2)))</f>
        <v>#REF!</v>
      </c>
      <c r="BE23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3" s="158" t="e">
        <f>IF(COUNTIF(#REF!,"a")&gt;0,"absent(e)",IF(COUNTIF(#REF!,"!")&gt;0,"incomplet",IF(COUNTIF(#REF!,"")&gt;0,"",COUNTIF(#REF!,1)+COUNTIF(#REF!,8)/2)))</f>
        <v>#REF!</v>
      </c>
      <c r="BG23" s="158" t="e">
        <f>IF(COUNTIF(#REF!,"a")&gt;0,"absent(e)",IF(COUNTIF(#REF!,"!")&gt;0,"incomplet",IF(COUNTIF(#REF!,"")&gt;0,"",COUNTIF(#REF!,1)+COUNTIF(#REF!,8)/2)))</f>
        <v>#REF!</v>
      </c>
    </row>
    <row r="24" spans="1:59" s="3" customFormat="1" ht="11.25" customHeight="1" thickBot="1" x14ac:dyDescent="0.3">
      <c r="A24" s="494"/>
      <c r="B24" s="493"/>
      <c r="C24" s="48" t="str">
        <f t="shared" si="1"/>
        <v/>
      </c>
      <c r="D24" s="49" t="str">
        <f t="shared" si="2"/>
        <v/>
      </c>
      <c r="E24" s="221">
        <v>22</v>
      </c>
      <c r="F24" s="51"/>
      <c r="G24" s="218"/>
      <c r="H24" s="216"/>
      <c r="I24" s="245"/>
      <c r="J24" s="462"/>
      <c r="K24" s="462"/>
      <c r="L24" s="462"/>
      <c r="M24" s="462"/>
      <c r="N24" s="462"/>
      <c r="O24" s="462"/>
      <c r="P24" s="462"/>
      <c r="Q24" s="462"/>
      <c r="R24" s="462"/>
      <c r="S24" s="462"/>
      <c r="T24" s="462"/>
      <c r="U24" s="462"/>
      <c r="V24" s="462"/>
      <c r="W24" s="462"/>
      <c r="X24" s="462"/>
      <c r="Y24" s="462"/>
      <c r="Z24" s="462"/>
      <c r="AA24" s="462"/>
      <c r="AB24" s="462"/>
      <c r="AC24" s="462"/>
      <c r="AD24" s="462"/>
      <c r="AE24" s="462"/>
      <c r="AF24" s="462"/>
      <c r="AG24" s="462"/>
      <c r="AH24" s="462"/>
      <c r="AI24" s="462"/>
      <c r="AJ24" s="462"/>
      <c r="AK24" s="462"/>
      <c r="AL24" s="462"/>
      <c r="AM24" s="462"/>
      <c r="AN24" s="462"/>
      <c r="AO24" s="462"/>
      <c r="AP24" s="462"/>
      <c r="AQ24" s="462"/>
      <c r="AR24" s="462"/>
      <c r="AS24" s="462"/>
      <c r="AT24" s="462"/>
      <c r="AU24" s="462"/>
      <c r="AV24" s="463"/>
      <c r="AW24" s="223" t="str">
        <f t="shared" si="3"/>
        <v/>
      </c>
      <c r="AX24" s="55"/>
      <c r="BB24" s="158" t="str">
        <f t="shared" si="4"/>
        <v/>
      </c>
      <c r="BC24" s="158" t="str">
        <f t="shared" si="0"/>
        <v/>
      </c>
      <c r="BD24" s="158" t="e">
        <f>IF(COUNTIF(#REF!,"a")&gt;0,"absent(e)",IF(COUNTIF(#REF!,"!")&gt;0,"incomplet",IF(COUNTIF(#REF!,"")&gt;0,"",COUNTIF(#REF!,1)+COUNTIF(#REF!,8)/2)))</f>
        <v>#REF!</v>
      </c>
      <c r="BE24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4" s="158" t="e">
        <f>IF(COUNTIF(#REF!,"a")&gt;0,"absent(e)",IF(COUNTIF(#REF!,"!")&gt;0,"incomplet",IF(COUNTIF(#REF!,"")&gt;0,"",COUNTIF(#REF!,1)+COUNTIF(#REF!,8)/2)))</f>
        <v>#REF!</v>
      </c>
      <c r="BG24" s="158" t="e">
        <f>IF(COUNTIF(#REF!,"a")&gt;0,"absent(e)",IF(COUNTIF(#REF!,"!")&gt;0,"incomplet",IF(COUNTIF(#REF!,"")&gt;0,"",COUNTIF(#REF!,1)+COUNTIF(#REF!,8)/2)))</f>
        <v>#REF!</v>
      </c>
    </row>
    <row r="25" spans="1:59" s="3" customFormat="1" ht="11.25" customHeight="1" thickBot="1" x14ac:dyDescent="0.3">
      <c r="A25" s="494"/>
      <c r="B25" s="493"/>
      <c r="C25" s="48" t="str">
        <f t="shared" si="1"/>
        <v/>
      </c>
      <c r="D25" s="49" t="str">
        <f t="shared" si="2"/>
        <v/>
      </c>
      <c r="E25" s="221">
        <v>23</v>
      </c>
      <c r="F25" s="51"/>
      <c r="G25" s="218"/>
      <c r="H25" s="216"/>
      <c r="I25" s="245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323"/>
      <c r="AW25" s="223" t="str">
        <f t="shared" si="3"/>
        <v/>
      </c>
      <c r="AX25" s="55"/>
      <c r="BB25" s="158" t="str">
        <f t="shared" si="4"/>
        <v/>
      </c>
      <c r="BC25" s="158" t="str">
        <f t="shared" si="0"/>
        <v/>
      </c>
      <c r="BD25" s="158" t="e">
        <f>IF(COUNTIF(#REF!,"a")&gt;0,"absent(e)",IF(COUNTIF(#REF!,"!")&gt;0,"incomplet",IF(COUNTIF(#REF!,"")&gt;0,"",COUNTIF(#REF!,1)+COUNTIF(#REF!,8)/2)))</f>
        <v>#REF!</v>
      </c>
      <c r="BE25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5" s="158" t="e">
        <f>IF(COUNTIF(#REF!,"a")&gt;0,"absent(e)",IF(COUNTIF(#REF!,"!")&gt;0,"incomplet",IF(COUNTIF(#REF!,"")&gt;0,"",COUNTIF(#REF!,1)+COUNTIF(#REF!,8)/2)))</f>
        <v>#REF!</v>
      </c>
      <c r="BG25" s="158" t="e">
        <f>IF(COUNTIF(#REF!,"a")&gt;0,"absent(e)",IF(COUNTIF(#REF!,"!")&gt;0,"incomplet",IF(COUNTIF(#REF!,"")&gt;0,"",COUNTIF(#REF!,1)+COUNTIF(#REF!,8)/2)))</f>
        <v>#REF!</v>
      </c>
    </row>
    <row r="26" spans="1:59" s="3" customFormat="1" ht="11.25" customHeight="1" thickBot="1" x14ac:dyDescent="0.3">
      <c r="A26" s="494"/>
      <c r="B26" s="493"/>
      <c r="C26" s="48" t="str">
        <f t="shared" si="1"/>
        <v/>
      </c>
      <c r="D26" s="49" t="str">
        <f t="shared" si="2"/>
        <v/>
      </c>
      <c r="E26" s="221">
        <v>24</v>
      </c>
      <c r="F26" s="51"/>
      <c r="G26" s="218"/>
      <c r="H26" s="216"/>
      <c r="I26" s="245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323"/>
      <c r="AW26" s="223" t="str">
        <f t="shared" si="3"/>
        <v/>
      </c>
      <c r="AX26" s="55"/>
      <c r="BB26" s="158" t="str">
        <f t="shared" si="4"/>
        <v/>
      </c>
      <c r="BC26" s="158" t="str">
        <f t="shared" si="0"/>
        <v/>
      </c>
      <c r="BD26" s="158" t="e">
        <f>IF(COUNTIF(#REF!,"a")&gt;0,"absent(e)",IF(COUNTIF(#REF!,"!")&gt;0,"incomplet",IF(COUNTIF(#REF!,"")&gt;0,"",COUNTIF(#REF!,1)+COUNTIF(#REF!,8)/2)))</f>
        <v>#REF!</v>
      </c>
      <c r="BE26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6" s="158" t="e">
        <f>IF(COUNTIF(#REF!,"a")&gt;0,"absent(e)",IF(COUNTIF(#REF!,"!")&gt;0,"incomplet",IF(COUNTIF(#REF!,"")&gt;0,"",COUNTIF(#REF!,1)+COUNTIF(#REF!,8)/2)))</f>
        <v>#REF!</v>
      </c>
      <c r="BG26" s="158" t="e">
        <f>IF(COUNTIF(#REF!,"a")&gt;0,"absent(e)",IF(COUNTIF(#REF!,"!")&gt;0,"incomplet",IF(COUNTIF(#REF!,"")&gt;0,"",COUNTIF(#REF!,1)+COUNTIF(#REF!,8)/2)))</f>
        <v>#REF!</v>
      </c>
    </row>
    <row r="27" spans="1:59" s="3" customFormat="1" ht="11.25" customHeight="1" thickBot="1" x14ac:dyDescent="0.3">
      <c r="A27" s="494"/>
      <c r="B27" s="493"/>
      <c r="C27" s="48" t="str">
        <f t="shared" si="1"/>
        <v/>
      </c>
      <c r="D27" s="49" t="str">
        <f t="shared" si="2"/>
        <v/>
      </c>
      <c r="E27" s="221">
        <v>25</v>
      </c>
      <c r="F27" s="51"/>
      <c r="G27" s="218"/>
      <c r="H27" s="216"/>
      <c r="I27" s="245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323"/>
      <c r="AW27" s="223" t="str">
        <f t="shared" si="3"/>
        <v/>
      </c>
      <c r="AX27" s="55"/>
      <c r="BB27" s="158" t="str">
        <f t="shared" si="4"/>
        <v/>
      </c>
      <c r="BC27" s="158" t="str">
        <f t="shared" si="0"/>
        <v/>
      </c>
      <c r="BD27" s="158" t="e">
        <f>IF(COUNTIF(#REF!,"a")&gt;0,"absent(e)",IF(COUNTIF(#REF!,"!")&gt;0,"incomplet",IF(COUNTIF(#REF!,"")&gt;0,"",COUNTIF(#REF!,1)+COUNTIF(#REF!,8)/2)))</f>
        <v>#REF!</v>
      </c>
      <c r="BE27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7" s="158" t="e">
        <f>IF(COUNTIF(#REF!,"a")&gt;0,"absent(e)",IF(COUNTIF(#REF!,"!")&gt;0,"incomplet",IF(COUNTIF(#REF!,"")&gt;0,"",COUNTIF(#REF!,1)+COUNTIF(#REF!,8)/2)))</f>
        <v>#REF!</v>
      </c>
      <c r="BG27" s="158" t="e">
        <f>IF(COUNTIF(#REF!,"a")&gt;0,"absent(e)",IF(COUNTIF(#REF!,"!")&gt;0,"incomplet",IF(COUNTIF(#REF!,"")&gt;0,"",COUNTIF(#REF!,1)+COUNTIF(#REF!,8)/2)))</f>
        <v>#REF!</v>
      </c>
    </row>
    <row r="28" spans="1:59" s="3" customFormat="1" ht="11.25" customHeight="1" thickBot="1" x14ac:dyDescent="0.3">
      <c r="A28" s="494"/>
      <c r="B28" s="493"/>
      <c r="C28" s="48" t="str">
        <f t="shared" si="1"/>
        <v/>
      </c>
      <c r="D28" s="49" t="str">
        <f t="shared" si="2"/>
        <v/>
      </c>
      <c r="E28" s="221">
        <v>26</v>
      </c>
      <c r="F28" s="51"/>
      <c r="G28" s="218"/>
      <c r="H28" s="216"/>
      <c r="I28" s="246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323"/>
      <c r="AW28" s="223" t="str">
        <f t="shared" si="3"/>
        <v/>
      </c>
      <c r="AX28" s="55"/>
      <c r="BB28" s="158" t="str">
        <f t="shared" si="4"/>
        <v/>
      </c>
      <c r="BC28" s="158" t="str">
        <f t="shared" si="0"/>
        <v/>
      </c>
      <c r="BD28" s="158" t="e">
        <f>IF(COUNTIF(#REF!,"a")&gt;0,"absent(e)",IF(COUNTIF(#REF!,"!")&gt;0,"incomplet",IF(COUNTIF(#REF!,"")&gt;0,"",COUNTIF(#REF!,1)+COUNTIF(#REF!,8)/2)))</f>
        <v>#REF!</v>
      </c>
      <c r="BE28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8" s="158" t="e">
        <f>IF(COUNTIF(#REF!,"a")&gt;0,"absent(e)",IF(COUNTIF(#REF!,"!")&gt;0,"incomplet",IF(COUNTIF(#REF!,"")&gt;0,"",COUNTIF(#REF!,1)+COUNTIF(#REF!,8)/2)))</f>
        <v>#REF!</v>
      </c>
      <c r="BG28" s="158" t="e">
        <f>IF(COUNTIF(#REF!,"a")&gt;0,"absent(e)",IF(COUNTIF(#REF!,"!")&gt;0,"incomplet",IF(COUNTIF(#REF!,"")&gt;0,"",COUNTIF(#REF!,1)+COUNTIF(#REF!,8)/2)))</f>
        <v>#REF!</v>
      </c>
    </row>
    <row r="29" spans="1:59" s="3" customFormat="1" ht="11.25" customHeight="1" thickBot="1" x14ac:dyDescent="0.3">
      <c r="A29" s="494"/>
      <c r="B29" s="493"/>
      <c r="C29" s="48" t="str">
        <f t="shared" si="1"/>
        <v/>
      </c>
      <c r="D29" s="49" t="str">
        <f t="shared" si="2"/>
        <v/>
      </c>
      <c r="E29" s="221">
        <v>27</v>
      </c>
      <c r="F29" s="51"/>
      <c r="G29" s="218"/>
      <c r="H29" s="216"/>
      <c r="I29" s="247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323"/>
      <c r="AW29" s="223" t="str">
        <f t="shared" si="3"/>
        <v/>
      </c>
      <c r="AX29" s="55"/>
      <c r="BB29" s="158" t="str">
        <f t="shared" si="4"/>
        <v/>
      </c>
      <c r="BC29" s="158" t="str">
        <f t="shared" si="0"/>
        <v/>
      </c>
      <c r="BD29" s="158" t="e">
        <f>IF(COUNTIF(#REF!,"a")&gt;0,"absent(e)",IF(COUNTIF(#REF!,"!")&gt;0,"incomplet",IF(COUNTIF(#REF!,"")&gt;0,"",COUNTIF(#REF!,1)+COUNTIF(#REF!,8)/2)))</f>
        <v>#REF!</v>
      </c>
      <c r="BE29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29" s="158" t="e">
        <f>IF(COUNTIF(#REF!,"a")&gt;0,"absent(e)",IF(COUNTIF(#REF!,"!")&gt;0,"incomplet",IF(COUNTIF(#REF!,"")&gt;0,"",COUNTIF(#REF!,1)+COUNTIF(#REF!,8)/2)))</f>
        <v>#REF!</v>
      </c>
      <c r="BG29" s="158" t="e">
        <f>IF(COUNTIF(#REF!,"a")&gt;0,"absent(e)",IF(COUNTIF(#REF!,"!")&gt;0,"incomplet",IF(COUNTIF(#REF!,"")&gt;0,"",COUNTIF(#REF!,1)+COUNTIF(#REF!,8)/2)))</f>
        <v>#REF!</v>
      </c>
    </row>
    <row r="30" spans="1:59" s="3" customFormat="1" ht="11.25" customHeight="1" thickBot="1" x14ac:dyDescent="0.3">
      <c r="A30" s="494"/>
      <c r="B30" s="493"/>
      <c r="C30" s="48" t="str">
        <f t="shared" si="1"/>
        <v/>
      </c>
      <c r="D30" s="49" t="str">
        <f t="shared" si="2"/>
        <v/>
      </c>
      <c r="E30" s="221">
        <v>28</v>
      </c>
      <c r="F30" s="51"/>
      <c r="G30" s="218"/>
      <c r="H30" s="216"/>
      <c r="I30" s="246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323"/>
      <c r="AW30" s="223" t="str">
        <f t="shared" si="3"/>
        <v/>
      </c>
      <c r="AX30" s="55"/>
      <c r="BB30" s="158" t="str">
        <f t="shared" si="4"/>
        <v/>
      </c>
      <c r="BC30" s="158" t="str">
        <f t="shared" si="0"/>
        <v/>
      </c>
      <c r="BD30" s="158" t="e">
        <f>IF(COUNTIF(#REF!,"a")&gt;0,"absent(e)",IF(COUNTIF(#REF!,"!")&gt;0,"incomplet",IF(COUNTIF(#REF!,"")&gt;0,"",COUNTIF(#REF!,1)+COUNTIF(#REF!,8)/2)))</f>
        <v>#REF!</v>
      </c>
      <c r="BE30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0" s="158" t="e">
        <f>IF(COUNTIF(#REF!,"a")&gt;0,"absent(e)",IF(COUNTIF(#REF!,"!")&gt;0,"incomplet",IF(COUNTIF(#REF!,"")&gt;0,"",COUNTIF(#REF!,1)+COUNTIF(#REF!,8)/2)))</f>
        <v>#REF!</v>
      </c>
      <c r="BG30" s="158" t="e">
        <f>IF(COUNTIF(#REF!,"a")&gt;0,"absent(e)",IF(COUNTIF(#REF!,"!")&gt;0,"incomplet",IF(COUNTIF(#REF!,"")&gt;0,"",COUNTIF(#REF!,1)+COUNTIF(#REF!,8)/2)))</f>
        <v>#REF!</v>
      </c>
    </row>
    <row r="31" spans="1:59" s="3" customFormat="1" ht="11.25" customHeight="1" thickBot="1" x14ac:dyDescent="0.3">
      <c r="A31" s="494"/>
      <c r="B31" s="493"/>
      <c r="C31" s="48" t="str">
        <f t="shared" si="1"/>
        <v/>
      </c>
      <c r="D31" s="49" t="str">
        <f t="shared" si="2"/>
        <v/>
      </c>
      <c r="E31" s="221">
        <v>29</v>
      </c>
      <c r="F31" s="51"/>
      <c r="G31" s="218"/>
      <c r="H31" s="216"/>
      <c r="I31" s="246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323"/>
      <c r="AW31" s="223" t="str">
        <f t="shared" si="3"/>
        <v/>
      </c>
      <c r="AX31" s="55"/>
      <c r="BB31" s="158" t="str">
        <f t="shared" si="4"/>
        <v/>
      </c>
      <c r="BC31" s="158" t="str">
        <f t="shared" si="0"/>
        <v/>
      </c>
      <c r="BD31" s="158" t="e">
        <f>IF(COUNTIF(#REF!,"a")&gt;0,"absent(e)",IF(COUNTIF(#REF!,"!")&gt;0,"incomplet",IF(COUNTIF(#REF!,"")&gt;0,"",COUNTIF(#REF!,1)+COUNTIF(#REF!,8)/2)))</f>
        <v>#REF!</v>
      </c>
      <c r="BE31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1" s="158" t="e">
        <f>IF(COUNTIF(#REF!,"a")&gt;0,"absent(e)",IF(COUNTIF(#REF!,"!")&gt;0,"incomplet",IF(COUNTIF(#REF!,"")&gt;0,"",COUNTIF(#REF!,1)+COUNTIF(#REF!,8)/2)))</f>
        <v>#REF!</v>
      </c>
      <c r="BG31" s="158" t="e">
        <f>IF(COUNTIF(#REF!,"a")&gt;0,"absent(e)",IF(COUNTIF(#REF!,"!")&gt;0,"incomplet",IF(COUNTIF(#REF!,"")&gt;0,"",COUNTIF(#REF!,1)+COUNTIF(#REF!,8)/2)))</f>
        <v>#REF!</v>
      </c>
    </row>
    <row r="32" spans="1:59" s="3" customFormat="1" ht="11.25" customHeight="1" thickBot="1" x14ac:dyDescent="0.3">
      <c r="A32" s="494"/>
      <c r="B32" s="493"/>
      <c r="C32" s="48" t="str">
        <f t="shared" si="1"/>
        <v/>
      </c>
      <c r="D32" s="49" t="str">
        <f t="shared" si="2"/>
        <v/>
      </c>
      <c r="E32" s="221">
        <v>30</v>
      </c>
      <c r="F32" s="51"/>
      <c r="G32" s="218"/>
      <c r="H32" s="216"/>
      <c r="I32" s="246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323"/>
      <c r="AW32" s="223" t="str">
        <f t="shared" si="3"/>
        <v/>
      </c>
      <c r="AX32" s="55"/>
      <c r="BB32" s="158" t="str">
        <f t="shared" si="4"/>
        <v/>
      </c>
      <c r="BC32" s="158" t="str">
        <f t="shared" si="0"/>
        <v/>
      </c>
      <c r="BD32" s="158" t="e">
        <f>IF(COUNTIF(#REF!,"a")&gt;0,"absent(e)",IF(COUNTIF(#REF!,"!")&gt;0,"incomplet",IF(COUNTIF(#REF!,"")&gt;0,"",COUNTIF(#REF!,1)+COUNTIF(#REF!,8)/2)))</f>
        <v>#REF!</v>
      </c>
      <c r="BE32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2" s="158" t="e">
        <f>IF(COUNTIF(#REF!,"a")&gt;0,"absent(e)",IF(COUNTIF(#REF!,"!")&gt;0,"incomplet",IF(COUNTIF(#REF!,"")&gt;0,"",COUNTIF(#REF!,1)+COUNTIF(#REF!,8)/2)))</f>
        <v>#REF!</v>
      </c>
      <c r="BG32" s="158" t="e">
        <f>IF(COUNTIF(#REF!,"a")&gt;0,"absent(e)",IF(COUNTIF(#REF!,"!")&gt;0,"incomplet",IF(COUNTIF(#REF!,"")&gt;0,"",COUNTIF(#REF!,1)+COUNTIF(#REF!,8)/2)))</f>
        <v>#REF!</v>
      </c>
    </row>
    <row r="33" spans="1:59" s="3" customFormat="1" ht="11.25" customHeight="1" thickBot="1" x14ac:dyDescent="0.3">
      <c r="A33" s="494"/>
      <c r="B33" s="493"/>
      <c r="C33" s="48" t="str">
        <f t="shared" si="1"/>
        <v/>
      </c>
      <c r="D33" s="49" t="str">
        <f t="shared" si="2"/>
        <v/>
      </c>
      <c r="E33" s="221">
        <v>31</v>
      </c>
      <c r="F33" s="51"/>
      <c r="G33" s="218"/>
      <c r="H33" s="216"/>
      <c r="I33" s="247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323"/>
      <c r="AW33" s="223" t="str">
        <f t="shared" si="3"/>
        <v/>
      </c>
      <c r="AX33" s="55"/>
      <c r="BB33" s="158" t="str">
        <f t="shared" si="4"/>
        <v/>
      </c>
      <c r="BC33" s="158" t="str">
        <f t="shared" si="0"/>
        <v/>
      </c>
      <c r="BD33" s="158" t="e">
        <f>IF(COUNTIF(#REF!,"a")&gt;0,"absent(e)",IF(COUNTIF(#REF!,"!")&gt;0,"incomplet",IF(COUNTIF(#REF!,"")&gt;0,"",COUNTIF(#REF!,1)+COUNTIF(#REF!,8)/2)))</f>
        <v>#REF!</v>
      </c>
      <c r="BE33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3" s="158" t="e">
        <f>IF(COUNTIF(#REF!,"a")&gt;0,"absent(e)",IF(COUNTIF(#REF!,"!")&gt;0,"incomplet",IF(COUNTIF(#REF!,"")&gt;0,"",COUNTIF(#REF!,1)+COUNTIF(#REF!,8)/2)))</f>
        <v>#REF!</v>
      </c>
      <c r="BG33" s="158" t="e">
        <f>IF(COUNTIF(#REF!,"a")&gt;0,"absent(e)",IF(COUNTIF(#REF!,"!")&gt;0,"incomplet",IF(COUNTIF(#REF!,"")&gt;0,"",COUNTIF(#REF!,1)+COUNTIF(#REF!,8)/2)))</f>
        <v>#REF!</v>
      </c>
    </row>
    <row r="34" spans="1:59" s="3" customFormat="1" ht="11.25" customHeight="1" thickBot="1" x14ac:dyDescent="0.3">
      <c r="A34" s="494"/>
      <c r="B34" s="493"/>
      <c r="C34" s="48" t="str">
        <f t="shared" si="1"/>
        <v/>
      </c>
      <c r="D34" s="49" t="str">
        <f t="shared" si="2"/>
        <v/>
      </c>
      <c r="E34" s="221">
        <v>32</v>
      </c>
      <c r="F34" s="51"/>
      <c r="G34" s="218"/>
      <c r="H34" s="216"/>
      <c r="I34" s="245"/>
      <c r="J34" s="142"/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  <c r="W34" s="142"/>
      <c r="X34" s="142"/>
      <c r="Y34" s="142"/>
      <c r="Z34" s="142"/>
      <c r="AA34" s="142"/>
      <c r="AB34" s="142"/>
      <c r="AC34" s="142"/>
      <c r="AD34" s="142"/>
      <c r="AE34" s="142"/>
      <c r="AF34" s="142"/>
      <c r="AG34" s="142"/>
      <c r="AH34" s="142"/>
      <c r="AI34" s="142"/>
      <c r="AJ34" s="142"/>
      <c r="AK34" s="142"/>
      <c r="AL34" s="142"/>
      <c r="AM34" s="142"/>
      <c r="AN34" s="142"/>
      <c r="AO34" s="142"/>
      <c r="AP34" s="142"/>
      <c r="AQ34" s="142"/>
      <c r="AR34" s="142"/>
      <c r="AS34" s="142"/>
      <c r="AT34" s="142"/>
      <c r="AU34" s="142"/>
      <c r="AV34" s="323"/>
      <c r="AW34" s="223" t="str">
        <f t="shared" si="3"/>
        <v/>
      </c>
      <c r="AX34" s="55"/>
      <c r="BB34" s="158" t="str">
        <f t="shared" si="4"/>
        <v/>
      </c>
      <c r="BC34" s="158" t="str">
        <f t="shared" si="0"/>
        <v/>
      </c>
      <c r="BD34" s="158" t="e">
        <f>IF(COUNTIF(#REF!,"a")&gt;0,"absent(e)",IF(COUNTIF(#REF!,"!")&gt;0,"incomplet",IF(COUNTIF(#REF!,"")&gt;0,"",COUNTIF(#REF!,1)+COUNTIF(#REF!,8)/2)))</f>
        <v>#REF!</v>
      </c>
      <c r="BE34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4" s="158" t="e">
        <f>IF(COUNTIF(#REF!,"a")&gt;0,"absent(e)",IF(COUNTIF(#REF!,"!")&gt;0,"incomplet",IF(COUNTIF(#REF!,"")&gt;0,"",COUNTIF(#REF!,1)+COUNTIF(#REF!,8)/2)))</f>
        <v>#REF!</v>
      </c>
      <c r="BG34" s="158" t="e">
        <f>IF(COUNTIF(#REF!,"a")&gt;0,"absent(e)",IF(COUNTIF(#REF!,"!")&gt;0,"incomplet",IF(COUNTIF(#REF!,"")&gt;0,"",COUNTIF(#REF!,1)+COUNTIF(#REF!,8)/2)))</f>
        <v>#REF!</v>
      </c>
    </row>
    <row r="35" spans="1:59" s="3" customFormat="1" ht="11.25" customHeight="1" thickBot="1" x14ac:dyDescent="0.3">
      <c r="A35" s="494"/>
      <c r="B35" s="493"/>
      <c r="C35" s="48"/>
      <c r="D35" s="49"/>
      <c r="E35" s="221">
        <v>33</v>
      </c>
      <c r="F35" s="51"/>
      <c r="G35" s="218"/>
      <c r="H35" s="216"/>
      <c r="I35" s="245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2"/>
      <c r="AU35" s="142"/>
      <c r="AV35" s="323"/>
      <c r="AW35" s="223" t="str">
        <f t="shared" si="3"/>
        <v/>
      </c>
      <c r="AX35" s="55"/>
      <c r="BB35" s="158"/>
      <c r="BC35" s="158" t="str">
        <f t="shared" si="0"/>
        <v/>
      </c>
      <c r="BD35" s="158"/>
      <c r="BE35" s="158"/>
      <c r="BF35" s="158"/>
      <c r="BG35" s="158"/>
    </row>
    <row r="36" spans="1:59" s="3" customFormat="1" ht="11.25" customHeight="1" thickBot="1" x14ac:dyDescent="0.3">
      <c r="A36" s="494"/>
      <c r="B36" s="493"/>
      <c r="C36" s="48" t="str">
        <f t="shared" si="1"/>
        <v/>
      </c>
      <c r="D36" s="49" t="str">
        <f t="shared" si="2"/>
        <v/>
      </c>
      <c r="E36" s="221">
        <v>34</v>
      </c>
      <c r="F36" s="51"/>
      <c r="G36" s="218"/>
      <c r="H36" s="216"/>
      <c r="I36" s="245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2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2"/>
      <c r="AU36" s="142"/>
      <c r="AV36" s="323"/>
      <c r="AW36" s="223" t="str">
        <f t="shared" si="3"/>
        <v/>
      </c>
      <c r="AX36" s="55"/>
      <c r="BB36" s="158" t="str">
        <f t="shared" si="4"/>
        <v/>
      </c>
      <c r="BC36" s="158" t="str">
        <f>IF((COUNTIF(X36:AK36,"a")+COUNTIF(AO36:AP36,"a"))&gt;0,"absent(e)",IF((COUNTIF(X36:AK36,"!")+COUNTIF(AO36:AP36,"!"))&gt;0,"incomplet",IF((COUNTIF(X36:AK36,"")+COUNTIF(AO36:AP36,""))&gt;0,"",COUNTIF(X36:AK36,1)+COUNTIF(X36:AK36,8)/2+COUNTIF(AO36:AP36,1)+COUNTIF(AO36:AP36,8)/2)))</f>
        <v/>
      </c>
      <c r="BD36" s="158" t="e">
        <f>IF(COUNTIF(#REF!,"a")&gt;0,"absent(e)",IF(COUNTIF(#REF!,"!")&gt;0,"incomplet",IF(COUNTIF(#REF!,"")&gt;0,"",COUNTIF(#REF!,1)+COUNTIF(#REF!,8)/2)))</f>
        <v>#REF!</v>
      </c>
      <c r="BE36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6" s="158" t="e">
        <f>IF(COUNTIF(#REF!,"a")&gt;0,"absent(e)",IF(COUNTIF(#REF!,"!")&gt;0,"incomplet",IF(COUNTIF(#REF!,"")&gt;0,"",COUNTIF(#REF!,1)+COUNTIF(#REF!,8)/2)))</f>
        <v>#REF!</v>
      </c>
      <c r="BG36" s="158" t="e">
        <f>IF(COUNTIF(#REF!,"a")&gt;0,"absent(e)",IF(COUNTIF(#REF!,"!")&gt;0,"incomplet",IF(COUNTIF(#REF!,"")&gt;0,"",COUNTIF(#REF!,1)+COUNTIF(#REF!,8)/2)))</f>
        <v>#REF!</v>
      </c>
    </row>
    <row r="37" spans="1:59" s="3" customFormat="1" ht="11.25" customHeight="1" thickBot="1" x14ac:dyDescent="0.3">
      <c r="A37" s="495"/>
      <c r="B37" s="496"/>
      <c r="C37" s="48" t="str">
        <f t="shared" si="1"/>
        <v/>
      </c>
      <c r="D37" s="49" t="str">
        <f t="shared" si="2"/>
        <v/>
      </c>
      <c r="E37" s="222">
        <v>35</v>
      </c>
      <c r="F37" s="52"/>
      <c r="G37" s="219"/>
      <c r="H37" s="52"/>
      <c r="I37" s="245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2"/>
      <c r="AD37" s="142"/>
      <c r="AE37" s="142"/>
      <c r="AF37" s="142"/>
      <c r="AG37" s="142"/>
      <c r="AH37" s="142"/>
      <c r="AI37" s="142"/>
      <c r="AJ37" s="142"/>
      <c r="AK37" s="142"/>
      <c r="AL37" s="142"/>
      <c r="AM37" s="142"/>
      <c r="AN37" s="142"/>
      <c r="AO37" s="142"/>
      <c r="AP37" s="142"/>
      <c r="AQ37" s="142"/>
      <c r="AR37" s="142"/>
      <c r="AS37" s="142"/>
      <c r="AT37" s="142"/>
      <c r="AU37" s="142"/>
      <c r="AV37" s="323"/>
      <c r="AW37" s="223" t="str">
        <f t="shared" si="3"/>
        <v/>
      </c>
      <c r="AX37" s="55"/>
      <c r="BB37" s="158" t="str">
        <f t="shared" si="4"/>
        <v/>
      </c>
      <c r="BC37" s="158" t="str">
        <f>IF((COUNTIF(X37:AK37,"a")+COUNTIF(AO37:AP37,"a"))&gt;0,"absent(e)",IF((COUNTIF(X37:AK37,"!")+COUNTIF(AO37:AP37,"!"))&gt;0,"incomplet",IF((COUNTIF(X37:AK37,"")+COUNTIF(AO37:AP37,""))&gt;0,"",COUNTIF(X37:AK37,1)+COUNTIF(X37:AK37,8)/2+COUNTIF(AO37:AP37,1)+COUNTIF(AO37:AP37,8)/2)))</f>
        <v/>
      </c>
      <c r="BD37" s="158" t="e">
        <f>IF(COUNTIF(#REF!,"a")&gt;0,"absent(e)",IF(COUNTIF(#REF!,"!")&gt;0,"incomplet",IF(COUNTIF(#REF!,"")&gt;0,"",COUNTIF(#REF!,1)+COUNTIF(#REF!,8)/2)))</f>
        <v>#REF!</v>
      </c>
      <c r="BE37" s="158" t="e">
        <f>IF((COUNTIF(#REF!,"a")+COUNTIF(#REF!,"a"))&gt;0,"absent(e)",IF((COUNTIF(#REF!,"!")+COUNTIF(#REF!,"!"))&gt;0,"incomplet",IF((COUNTIF(#REF!,"")+COUNTIF(#REF!,""))&gt;0,"",COUNTIF(#REF!,1)+COUNTIF(#REF!,8)/2+COUNTIF(#REF!,1)+COUNTIF(#REF!,8)/2)))</f>
        <v>#REF!</v>
      </c>
      <c r="BF37" s="158" t="e">
        <f>IF(COUNTIF(#REF!,"a")&gt;0,"absent(e)",IF(COUNTIF(#REF!,"!")&gt;0,"incomplet",IF(COUNTIF(#REF!,"")&gt;0,"",COUNTIF(#REF!,1)+COUNTIF(#REF!,8)/2)))</f>
        <v>#REF!</v>
      </c>
      <c r="BG37" s="158" t="e">
        <f>IF(COUNTIF(#REF!,"a")&gt;0,"absent(e)",IF(COUNTIF(#REF!,"!")&gt;0,"incomplet",IF(COUNTIF(#REF!,"")&gt;0,"",COUNTIF(#REF!,1)+COUNTIF(#REF!,8)/2)))</f>
        <v>#REF!</v>
      </c>
    </row>
    <row r="38" spans="1:59" s="3" customFormat="1" ht="5.25" customHeight="1" thickBot="1" x14ac:dyDescent="0.3">
      <c r="A38" s="63"/>
      <c r="B38" s="64"/>
      <c r="C38" s="64"/>
      <c r="D38" s="64"/>
      <c r="E38" s="64"/>
      <c r="F38" s="64"/>
      <c r="G38" s="152"/>
      <c r="H38" s="152"/>
      <c r="I38" s="229"/>
      <c r="J38" s="64"/>
      <c r="K38" s="64"/>
      <c r="L38" s="64"/>
      <c r="M38" s="64"/>
      <c r="N38" s="64"/>
      <c r="O38" s="64"/>
      <c r="P38" s="64"/>
      <c r="Q38" s="65"/>
      <c r="R38" s="64">
        <v>1</v>
      </c>
      <c r="S38" s="64">
        <v>1</v>
      </c>
      <c r="T38" s="64">
        <v>1</v>
      </c>
      <c r="U38" s="64">
        <v>1</v>
      </c>
      <c r="V38" s="65">
        <v>1</v>
      </c>
      <c r="W38" s="64"/>
      <c r="X38" s="64"/>
      <c r="Y38" s="73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156"/>
      <c r="AL38" s="64"/>
      <c r="AM38" s="64"/>
      <c r="AN38" s="160"/>
      <c r="AO38" s="64"/>
      <c r="AP38" s="64"/>
      <c r="AQ38" s="156"/>
      <c r="AR38" s="64"/>
      <c r="AS38" s="64"/>
      <c r="AT38" s="160"/>
      <c r="AU38" s="64"/>
      <c r="AV38" s="64"/>
      <c r="AW38" s="121"/>
      <c r="AX38" s="55"/>
    </row>
    <row r="39" spans="1:59" s="3" customFormat="1" ht="12.75" customHeight="1" x14ac:dyDescent="0.25">
      <c r="A39" s="67"/>
      <c r="B39" s="68"/>
      <c r="C39" s="68"/>
      <c r="D39" s="68"/>
      <c r="E39" s="501" t="s">
        <v>4</v>
      </c>
      <c r="F39" s="502"/>
      <c r="G39" s="153"/>
      <c r="H39" s="125"/>
      <c r="I39" s="144"/>
      <c r="J39" s="210">
        <f t="shared" ref="J39:AV39" si="5">COUNTA(J3:J37)-COUNTIF(J3:J37,"a")</f>
        <v>0</v>
      </c>
      <c r="K39" s="10">
        <f t="shared" si="5"/>
        <v>0</v>
      </c>
      <c r="L39" s="10">
        <f t="shared" si="5"/>
        <v>0</v>
      </c>
      <c r="M39" s="10">
        <f t="shared" si="5"/>
        <v>0</v>
      </c>
      <c r="N39" s="10">
        <f t="shared" si="5"/>
        <v>0</v>
      </c>
      <c r="O39" s="10">
        <f t="shared" si="5"/>
        <v>0</v>
      </c>
      <c r="P39" s="10">
        <f t="shared" si="5"/>
        <v>0</v>
      </c>
      <c r="Q39" s="10">
        <f t="shared" si="5"/>
        <v>0</v>
      </c>
      <c r="R39" s="10">
        <f t="shared" si="5"/>
        <v>0</v>
      </c>
      <c r="S39" s="10">
        <f t="shared" si="5"/>
        <v>0</v>
      </c>
      <c r="T39" s="10">
        <f t="shared" si="5"/>
        <v>0</v>
      </c>
      <c r="U39" s="10">
        <f t="shared" si="5"/>
        <v>0</v>
      </c>
      <c r="V39" s="10">
        <f t="shared" si="5"/>
        <v>0</v>
      </c>
      <c r="W39" s="10">
        <f t="shared" si="5"/>
        <v>0</v>
      </c>
      <c r="X39" s="10">
        <f t="shared" si="5"/>
        <v>0</v>
      </c>
      <c r="Y39" s="10">
        <f t="shared" si="5"/>
        <v>0</v>
      </c>
      <c r="Z39" s="10">
        <f t="shared" si="5"/>
        <v>0</v>
      </c>
      <c r="AA39" s="10">
        <f t="shared" si="5"/>
        <v>0</v>
      </c>
      <c r="AB39" s="10">
        <f t="shared" si="5"/>
        <v>0</v>
      </c>
      <c r="AC39" s="10">
        <f t="shared" si="5"/>
        <v>0</v>
      </c>
      <c r="AD39" s="10">
        <f t="shared" si="5"/>
        <v>0</v>
      </c>
      <c r="AE39" s="10">
        <f t="shared" si="5"/>
        <v>0</v>
      </c>
      <c r="AF39" s="10">
        <f t="shared" si="5"/>
        <v>0</v>
      </c>
      <c r="AG39" s="10">
        <f t="shared" si="5"/>
        <v>0</v>
      </c>
      <c r="AH39" s="10">
        <f t="shared" si="5"/>
        <v>0</v>
      </c>
      <c r="AI39" s="10">
        <f t="shared" si="5"/>
        <v>0</v>
      </c>
      <c r="AJ39" s="10">
        <f t="shared" si="5"/>
        <v>0</v>
      </c>
      <c r="AK39" s="10">
        <f t="shared" si="5"/>
        <v>0</v>
      </c>
      <c r="AL39" s="10">
        <f t="shared" si="5"/>
        <v>0</v>
      </c>
      <c r="AM39" s="10">
        <f t="shared" si="5"/>
        <v>0</v>
      </c>
      <c r="AN39" s="10">
        <f t="shared" si="5"/>
        <v>0</v>
      </c>
      <c r="AO39" s="10">
        <f t="shared" si="5"/>
        <v>0</v>
      </c>
      <c r="AP39" s="10">
        <f t="shared" si="5"/>
        <v>0</v>
      </c>
      <c r="AQ39" s="10">
        <f t="shared" si="5"/>
        <v>0</v>
      </c>
      <c r="AR39" s="10">
        <f t="shared" si="5"/>
        <v>0</v>
      </c>
      <c r="AS39" s="10">
        <f t="shared" si="5"/>
        <v>0</v>
      </c>
      <c r="AT39" s="10">
        <f t="shared" si="5"/>
        <v>0</v>
      </c>
      <c r="AU39" s="10">
        <f t="shared" si="5"/>
        <v>0</v>
      </c>
      <c r="AV39" s="10">
        <f t="shared" si="5"/>
        <v>0</v>
      </c>
      <c r="AW39" s="105"/>
      <c r="AX39" s="56"/>
      <c r="AY39" s="16"/>
      <c r="BA39" s="3" t="s">
        <v>62</v>
      </c>
      <c r="BB39" s="141" t="str">
        <f t="shared" ref="BB39:BG39" si="6">IF(COUNT(BB3:BB37)=0,"",AVERAGE(BB3:BB37))</f>
        <v/>
      </c>
      <c r="BC39" s="141" t="str">
        <f t="shared" si="6"/>
        <v/>
      </c>
      <c r="BD39" s="141" t="str">
        <f t="shared" si="6"/>
        <v/>
      </c>
      <c r="BE39" s="141" t="str">
        <f t="shared" si="6"/>
        <v/>
      </c>
      <c r="BF39" s="141" t="str">
        <f t="shared" si="6"/>
        <v/>
      </c>
      <c r="BG39" s="141" t="str">
        <f t="shared" si="6"/>
        <v/>
      </c>
    </row>
    <row r="40" spans="1:59" s="3" customFormat="1" ht="12.75" customHeight="1" x14ac:dyDescent="0.25">
      <c r="A40" s="67"/>
      <c r="B40" s="67"/>
      <c r="C40" s="67"/>
      <c r="D40" s="67"/>
      <c r="E40" s="499" t="s">
        <v>5</v>
      </c>
      <c r="F40" s="500"/>
      <c r="G40" s="125"/>
      <c r="H40" s="125"/>
      <c r="I40" s="125"/>
      <c r="J40" s="146">
        <f>COUNTIF(J3:J37,1)+COUNTIF(J3:J37,2)</f>
        <v>0</v>
      </c>
      <c r="K40" s="147">
        <f t="shared" ref="K40:AP40" si="7">COUNTIF(K3:K37,1)</f>
        <v>0</v>
      </c>
      <c r="L40" s="147">
        <f t="shared" si="7"/>
        <v>0</v>
      </c>
      <c r="M40" s="147">
        <f t="shared" si="7"/>
        <v>0</v>
      </c>
      <c r="N40" s="147">
        <f t="shared" si="7"/>
        <v>0</v>
      </c>
      <c r="O40" s="147">
        <f t="shared" si="7"/>
        <v>0</v>
      </c>
      <c r="P40" s="147">
        <f t="shared" si="7"/>
        <v>0</v>
      </c>
      <c r="Q40" s="147">
        <f t="shared" si="7"/>
        <v>0</v>
      </c>
      <c r="R40" s="147">
        <f t="shared" si="7"/>
        <v>0</v>
      </c>
      <c r="S40" s="147">
        <f t="shared" si="7"/>
        <v>0</v>
      </c>
      <c r="T40" s="147">
        <f t="shared" si="7"/>
        <v>0</v>
      </c>
      <c r="U40" s="147">
        <f t="shared" si="7"/>
        <v>0</v>
      </c>
      <c r="V40" s="147">
        <f t="shared" si="7"/>
        <v>0</v>
      </c>
      <c r="W40" s="147">
        <f t="shared" si="7"/>
        <v>0</v>
      </c>
      <c r="X40" s="147">
        <f t="shared" si="7"/>
        <v>0</v>
      </c>
      <c r="Y40" s="147">
        <f t="shared" si="7"/>
        <v>0</v>
      </c>
      <c r="Z40" s="147">
        <f t="shared" si="7"/>
        <v>0</v>
      </c>
      <c r="AA40" s="147">
        <f t="shared" si="7"/>
        <v>0</v>
      </c>
      <c r="AB40" s="147">
        <f t="shared" si="7"/>
        <v>0</v>
      </c>
      <c r="AC40" s="147">
        <f t="shared" si="7"/>
        <v>0</v>
      </c>
      <c r="AD40" s="147">
        <f t="shared" si="7"/>
        <v>0</v>
      </c>
      <c r="AE40" s="147">
        <f>COUNTIF(AE3:AE37,1)</f>
        <v>0</v>
      </c>
      <c r="AF40" s="147">
        <f t="shared" si="7"/>
        <v>0</v>
      </c>
      <c r="AG40" s="147">
        <f t="shared" si="7"/>
        <v>0</v>
      </c>
      <c r="AH40" s="147">
        <f t="shared" si="7"/>
        <v>0</v>
      </c>
      <c r="AI40" s="147">
        <f t="shared" si="7"/>
        <v>0</v>
      </c>
      <c r="AJ40" s="147">
        <f t="shared" si="7"/>
        <v>0</v>
      </c>
      <c r="AK40" s="147">
        <f t="shared" si="7"/>
        <v>0</v>
      </c>
      <c r="AL40" s="147">
        <f t="shared" si="7"/>
        <v>0</v>
      </c>
      <c r="AM40" s="147">
        <f t="shared" si="7"/>
        <v>0</v>
      </c>
      <c r="AN40" s="147">
        <f t="shared" si="7"/>
        <v>0</v>
      </c>
      <c r="AO40" s="147">
        <f t="shared" si="7"/>
        <v>0</v>
      </c>
      <c r="AP40" s="147">
        <f t="shared" si="7"/>
        <v>0</v>
      </c>
      <c r="AQ40" s="147">
        <f t="shared" ref="AQ40:AV40" si="8">COUNTIF(AQ3:AQ37,1)</f>
        <v>0</v>
      </c>
      <c r="AR40" s="147">
        <f t="shared" si="8"/>
        <v>0</v>
      </c>
      <c r="AS40" s="147">
        <f t="shared" si="8"/>
        <v>0</v>
      </c>
      <c r="AT40" s="147">
        <f t="shared" si="8"/>
        <v>0</v>
      </c>
      <c r="AU40" s="147">
        <f t="shared" si="8"/>
        <v>0</v>
      </c>
      <c r="AV40" s="147">
        <f t="shared" si="8"/>
        <v>0</v>
      </c>
      <c r="AW40" s="104"/>
      <c r="AX40" s="56"/>
      <c r="AY40" s="16"/>
    </row>
    <row r="41" spans="1:59" s="3" customFormat="1" ht="12.75" customHeight="1" x14ac:dyDescent="0.25">
      <c r="A41" s="67"/>
      <c r="B41" s="67"/>
      <c r="C41" s="67"/>
      <c r="D41" s="67"/>
      <c r="E41" s="125"/>
      <c r="F41" s="144" t="s">
        <v>123</v>
      </c>
      <c r="G41" s="125"/>
      <c r="H41" s="125"/>
      <c r="I41" s="125"/>
      <c r="J41" s="324">
        <f>COUNTIF(J2:J36,8)</f>
        <v>0</v>
      </c>
      <c r="K41" s="239">
        <f>COUNTIF(K2:K36,8)</f>
        <v>0</v>
      </c>
      <c r="L41" s="240"/>
      <c r="M41" s="239">
        <f>COUNTIF(M2:M36,8)</f>
        <v>0</v>
      </c>
      <c r="N41" s="240"/>
      <c r="O41" s="239">
        <f>COUNTIF(O2:O36,8)</f>
        <v>0</v>
      </c>
      <c r="P41" s="239">
        <f>COUNTIF(P2:P36,8)</f>
        <v>0</v>
      </c>
      <c r="Q41" s="240"/>
      <c r="R41" s="240"/>
      <c r="S41" s="240"/>
      <c r="T41" s="240"/>
      <c r="U41" s="240"/>
      <c r="V41" s="240"/>
      <c r="W41" s="239">
        <f t="shared" ref="W41:AB41" si="9">COUNTIF(W2:W36,8)</f>
        <v>0</v>
      </c>
      <c r="X41" s="239">
        <f t="shared" si="9"/>
        <v>0</v>
      </c>
      <c r="Y41" s="239">
        <f t="shared" si="9"/>
        <v>0</v>
      </c>
      <c r="Z41" s="239">
        <f t="shared" si="9"/>
        <v>0</v>
      </c>
      <c r="AA41" s="239">
        <f t="shared" si="9"/>
        <v>0</v>
      </c>
      <c r="AB41" s="239">
        <f t="shared" si="9"/>
        <v>0</v>
      </c>
      <c r="AC41" s="240"/>
      <c r="AD41" s="240"/>
      <c r="AE41" s="240"/>
      <c r="AF41" s="240"/>
      <c r="AG41" s="240"/>
      <c r="AH41" s="240"/>
      <c r="AI41" s="240"/>
      <c r="AJ41" s="239">
        <f>COUNTIF(AJ2:AJ36,8)</f>
        <v>0</v>
      </c>
      <c r="AK41" s="240"/>
      <c r="AL41" s="239">
        <f>COUNTIF(AL2:AL36,8)</f>
        <v>0</v>
      </c>
      <c r="AM41" s="240"/>
      <c r="AN41" s="240"/>
      <c r="AO41" s="240"/>
      <c r="AP41" s="240"/>
      <c r="AQ41" s="239">
        <f t="shared" ref="AQ41:AV41" si="10">COUNTIF(AQ2:AQ36,8)</f>
        <v>0</v>
      </c>
      <c r="AR41" s="239">
        <f t="shared" si="10"/>
        <v>0</v>
      </c>
      <c r="AS41" s="239">
        <f t="shared" si="10"/>
        <v>0</v>
      </c>
      <c r="AT41" s="239">
        <f t="shared" si="10"/>
        <v>0</v>
      </c>
      <c r="AU41" s="239">
        <f t="shared" si="10"/>
        <v>0</v>
      </c>
      <c r="AV41" s="239">
        <f t="shared" si="10"/>
        <v>0</v>
      </c>
      <c r="AW41" s="104"/>
      <c r="AX41" s="56"/>
      <c r="AY41" s="16"/>
    </row>
    <row r="42" spans="1:59" s="3" customFormat="1" ht="12.75" customHeight="1" x14ac:dyDescent="0.25">
      <c r="A42" s="67"/>
      <c r="B42" s="67"/>
      <c r="C42" s="67"/>
      <c r="D42" s="67"/>
      <c r="E42" s="499" t="s">
        <v>6</v>
      </c>
      <c r="F42" s="500"/>
      <c r="G42" s="125"/>
      <c r="H42" s="125"/>
      <c r="I42" s="125"/>
      <c r="J42" s="126">
        <f>COUNTIF(J3:J37,0)</f>
        <v>0</v>
      </c>
      <c r="K42" s="7">
        <f t="shared" ref="K42:AP42" si="11">COUNTIF(K3:K37,0)</f>
        <v>0</v>
      </c>
      <c r="L42" s="7">
        <f t="shared" si="11"/>
        <v>0</v>
      </c>
      <c r="M42" s="7">
        <f t="shared" si="11"/>
        <v>0</v>
      </c>
      <c r="N42" s="7">
        <f t="shared" si="11"/>
        <v>0</v>
      </c>
      <c r="O42" s="7">
        <f t="shared" si="11"/>
        <v>0</v>
      </c>
      <c r="P42" s="7">
        <f t="shared" si="11"/>
        <v>0</v>
      </c>
      <c r="Q42" s="7">
        <f t="shared" si="11"/>
        <v>0</v>
      </c>
      <c r="R42" s="7">
        <f t="shared" si="11"/>
        <v>0</v>
      </c>
      <c r="S42" s="7">
        <f t="shared" si="11"/>
        <v>0</v>
      </c>
      <c r="T42" s="7">
        <f t="shared" si="11"/>
        <v>0</v>
      </c>
      <c r="U42" s="7">
        <f t="shared" si="11"/>
        <v>0</v>
      </c>
      <c r="V42" s="7">
        <f t="shared" si="11"/>
        <v>0</v>
      </c>
      <c r="W42" s="7">
        <f t="shared" si="11"/>
        <v>0</v>
      </c>
      <c r="X42" s="7">
        <f t="shared" si="11"/>
        <v>0</v>
      </c>
      <c r="Y42" s="7">
        <f t="shared" si="11"/>
        <v>0</v>
      </c>
      <c r="Z42" s="7">
        <f t="shared" si="11"/>
        <v>0</v>
      </c>
      <c r="AA42" s="7">
        <f t="shared" si="11"/>
        <v>0</v>
      </c>
      <c r="AB42" s="7">
        <f t="shared" si="11"/>
        <v>0</v>
      </c>
      <c r="AC42" s="7">
        <f t="shared" si="11"/>
        <v>0</v>
      </c>
      <c r="AD42" s="7">
        <f t="shared" si="11"/>
        <v>0</v>
      </c>
      <c r="AE42" s="7">
        <f t="shared" si="11"/>
        <v>0</v>
      </c>
      <c r="AF42" s="7">
        <f t="shared" si="11"/>
        <v>0</v>
      </c>
      <c r="AG42" s="7">
        <f t="shared" si="11"/>
        <v>0</v>
      </c>
      <c r="AH42" s="7">
        <f t="shared" si="11"/>
        <v>0</v>
      </c>
      <c r="AI42" s="7">
        <f t="shared" si="11"/>
        <v>0</v>
      </c>
      <c r="AJ42" s="7">
        <f t="shared" si="11"/>
        <v>0</v>
      </c>
      <c r="AK42" s="7">
        <f t="shared" si="11"/>
        <v>0</v>
      </c>
      <c r="AL42" s="7">
        <f t="shared" si="11"/>
        <v>0</v>
      </c>
      <c r="AM42" s="7">
        <f t="shared" si="11"/>
        <v>0</v>
      </c>
      <c r="AN42" s="7">
        <f t="shared" si="11"/>
        <v>0</v>
      </c>
      <c r="AO42" s="7">
        <f t="shared" si="11"/>
        <v>0</v>
      </c>
      <c r="AP42" s="7">
        <f t="shared" si="11"/>
        <v>0</v>
      </c>
      <c r="AQ42" s="7">
        <f t="shared" ref="AQ42:AV42" si="12">COUNTIF(AQ3:AQ37,0)</f>
        <v>0</v>
      </c>
      <c r="AR42" s="7">
        <f t="shared" si="12"/>
        <v>0</v>
      </c>
      <c r="AS42" s="7">
        <f t="shared" si="12"/>
        <v>0</v>
      </c>
      <c r="AT42" s="7">
        <f t="shared" si="12"/>
        <v>0</v>
      </c>
      <c r="AU42" s="7">
        <f t="shared" si="12"/>
        <v>0</v>
      </c>
      <c r="AV42" s="7">
        <f t="shared" si="12"/>
        <v>0</v>
      </c>
      <c r="AW42" s="104"/>
      <c r="AX42" s="56"/>
      <c r="AY42" s="16"/>
    </row>
    <row r="43" spans="1:59" s="2" customFormat="1" ht="12.75" customHeight="1" thickBot="1" x14ac:dyDescent="0.3">
      <c r="A43" s="106"/>
      <c r="B43" s="107"/>
      <c r="C43" s="107"/>
      <c r="D43" s="107"/>
      <c r="E43" s="497" t="s">
        <v>7</v>
      </c>
      <c r="F43" s="498"/>
      <c r="G43" s="154"/>
      <c r="H43" s="154"/>
      <c r="I43" s="213"/>
      <c r="J43" s="241">
        <f>COUNTIF(J3:J37,9)</f>
        <v>0</v>
      </c>
      <c r="K43" s="242">
        <f t="shared" ref="K43:AP43" si="13">COUNTIF(K3:K37,9)</f>
        <v>0</v>
      </c>
      <c r="L43" s="242">
        <f t="shared" si="13"/>
        <v>0</v>
      </c>
      <c r="M43" s="242">
        <f t="shared" si="13"/>
        <v>0</v>
      </c>
      <c r="N43" s="242">
        <f t="shared" si="13"/>
        <v>0</v>
      </c>
      <c r="O43" s="242">
        <f t="shared" si="13"/>
        <v>0</v>
      </c>
      <c r="P43" s="242">
        <f t="shared" si="13"/>
        <v>0</v>
      </c>
      <c r="Q43" s="242">
        <f t="shared" si="13"/>
        <v>0</v>
      </c>
      <c r="R43" s="242">
        <f t="shared" si="13"/>
        <v>0</v>
      </c>
      <c r="S43" s="242">
        <f t="shared" si="13"/>
        <v>0</v>
      </c>
      <c r="T43" s="242">
        <f t="shared" si="13"/>
        <v>0</v>
      </c>
      <c r="U43" s="242">
        <f t="shared" si="13"/>
        <v>0</v>
      </c>
      <c r="V43" s="242">
        <f t="shared" si="13"/>
        <v>0</v>
      </c>
      <c r="W43" s="242">
        <f t="shared" si="13"/>
        <v>0</v>
      </c>
      <c r="X43" s="242">
        <f t="shared" si="13"/>
        <v>0</v>
      </c>
      <c r="Y43" s="242">
        <f t="shared" si="13"/>
        <v>0</v>
      </c>
      <c r="Z43" s="242">
        <f t="shared" si="13"/>
        <v>0</v>
      </c>
      <c r="AA43" s="242">
        <f t="shared" si="13"/>
        <v>0</v>
      </c>
      <c r="AB43" s="242">
        <f t="shared" si="13"/>
        <v>0</v>
      </c>
      <c r="AC43" s="242">
        <f t="shared" si="13"/>
        <v>0</v>
      </c>
      <c r="AD43" s="242">
        <f t="shared" si="13"/>
        <v>0</v>
      </c>
      <c r="AE43" s="242">
        <f t="shared" si="13"/>
        <v>0</v>
      </c>
      <c r="AF43" s="242">
        <f t="shared" si="13"/>
        <v>0</v>
      </c>
      <c r="AG43" s="242">
        <f t="shared" si="13"/>
        <v>0</v>
      </c>
      <c r="AH43" s="242">
        <f t="shared" si="13"/>
        <v>0</v>
      </c>
      <c r="AI43" s="242">
        <f t="shared" si="13"/>
        <v>0</v>
      </c>
      <c r="AJ43" s="242">
        <f t="shared" si="13"/>
        <v>0</v>
      </c>
      <c r="AK43" s="242">
        <f t="shared" si="13"/>
        <v>0</v>
      </c>
      <c r="AL43" s="242">
        <f t="shared" si="13"/>
        <v>0</v>
      </c>
      <c r="AM43" s="242">
        <f t="shared" si="13"/>
        <v>0</v>
      </c>
      <c r="AN43" s="242">
        <f t="shared" si="13"/>
        <v>0</v>
      </c>
      <c r="AO43" s="242">
        <f t="shared" si="13"/>
        <v>0</v>
      </c>
      <c r="AP43" s="242">
        <f t="shared" si="13"/>
        <v>0</v>
      </c>
      <c r="AQ43" s="242">
        <f t="shared" ref="AQ43:AV43" si="14">COUNTIF(AQ3:AQ37,9)</f>
        <v>0</v>
      </c>
      <c r="AR43" s="242">
        <f t="shared" si="14"/>
        <v>0</v>
      </c>
      <c r="AS43" s="242">
        <f t="shared" si="14"/>
        <v>0</v>
      </c>
      <c r="AT43" s="242">
        <f t="shared" si="14"/>
        <v>0</v>
      </c>
      <c r="AU43" s="242">
        <f t="shared" si="14"/>
        <v>0</v>
      </c>
      <c r="AV43" s="242">
        <f t="shared" si="14"/>
        <v>0</v>
      </c>
      <c r="AW43" s="69"/>
      <c r="AX43" s="56"/>
      <c r="AY43" s="28"/>
    </row>
    <row r="44" spans="1:59" ht="5.25" customHeight="1" thickBot="1" x14ac:dyDescent="0.3">
      <c r="A44" s="60"/>
      <c r="B44" s="60"/>
      <c r="C44" s="60"/>
      <c r="D44" s="60"/>
      <c r="E44" s="60"/>
      <c r="F44" s="61"/>
      <c r="G44" s="155"/>
      <c r="H44" s="58"/>
      <c r="I44" s="214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157"/>
      <c r="AL44" s="62"/>
      <c r="AM44" s="62"/>
      <c r="AN44" s="161"/>
      <c r="AO44" s="62"/>
      <c r="AP44" s="62"/>
      <c r="AQ44" s="157"/>
      <c r="AR44" s="62"/>
      <c r="AS44" s="62"/>
      <c r="AT44" s="161"/>
      <c r="AU44" s="62"/>
      <c r="AV44" s="62"/>
      <c r="AW44" s="58"/>
      <c r="AX44" s="56"/>
      <c r="AY44" s="6"/>
    </row>
    <row r="45" spans="1:59" x14ac:dyDescent="0.25">
      <c r="A45" s="70"/>
      <c r="B45" s="66"/>
      <c r="C45" s="58"/>
      <c r="D45" s="58"/>
      <c r="E45" s="71"/>
      <c r="F45" s="98" t="s">
        <v>30</v>
      </c>
      <c r="G45" s="153"/>
      <c r="H45" s="125"/>
      <c r="I45" s="144"/>
      <c r="J45" s="211" t="str">
        <f>IF(J39=0,"",INT(J40*100/J39+0.5)/100)</f>
        <v/>
      </c>
      <c r="K45" s="116" t="str">
        <f t="shared" ref="K45:AP45" si="15">IF(K39=0,"",INT(K40*100/K39+0.5)/100)</f>
        <v/>
      </c>
      <c r="L45" s="97" t="str">
        <f t="shared" si="15"/>
        <v/>
      </c>
      <c r="M45" s="116" t="str">
        <f t="shared" si="15"/>
        <v/>
      </c>
      <c r="N45" s="116" t="str">
        <f t="shared" si="15"/>
        <v/>
      </c>
      <c r="O45" s="97" t="str">
        <f t="shared" si="15"/>
        <v/>
      </c>
      <c r="P45" s="116" t="str">
        <f t="shared" si="15"/>
        <v/>
      </c>
      <c r="Q45" s="116" t="str">
        <f t="shared" si="15"/>
        <v/>
      </c>
      <c r="R45" s="97" t="str">
        <f t="shared" si="15"/>
        <v/>
      </c>
      <c r="S45" s="116" t="str">
        <f t="shared" si="15"/>
        <v/>
      </c>
      <c r="T45" s="116" t="str">
        <f t="shared" si="15"/>
        <v/>
      </c>
      <c r="U45" s="116" t="str">
        <f t="shared" si="15"/>
        <v/>
      </c>
      <c r="V45" s="97" t="str">
        <f t="shared" si="15"/>
        <v/>
      </c>
      <c r="W45" s="27" t="str">
        <f t="shared" si="15"/>
        <v/>
      </c>
      <c r="X45" s="116" t="str">
        <f t="shared" si="15"/>
        <v/>
      </c>
      <c r="Y45" s="116" t="str">
        <f t="shared" si="15"/>
        <v/>
      </c>
      <c r="Z45" s="97" t="str">
        <f t="shared" si="15"/>
        <v/>
      </c>
      <c r="AA45" s="116" t="str">
        <f t="shared" si="15"/>
        <v/>
      </c>
      <c r="AB45" s="97" t="str">
        <f t="shared" si="15"/>
        <v/>
      </c>
      <c r="AC45" s="116" t="str">
        <f t="shared" si="15"/>
        <v/>
      </c>
      <c r="AD45" s="97" t="str">
        <f t="shared" si="15"/>
        <v/>
      </c>
      <c r="AE45" s="27" t="str">
        <f t="shared" si="15"/>
        <v/>
      </c>
      <c r="AF45" s="27" t="str">
        <f t="shared" si="15"/>
        <v/>
      </c>
      <c r="AG45" s="27" t="str">
        <f t="shared" si="15"/>
        <v/>
      </c>
      <c r="AH45" s="116" t="str">
        <f t="shared" si="15"/>
        <v/>
      </c>
      <c r="AI45" s="97" t="str">
        <f t="shared" si="15"/>
        <v/>
      </c>
      <c r="AJ45" s="27" t="str">
        <f t="shared" si="15"/>
        <v/>
      </c>
      <c r="AK45" s="27" t="str">
        <f t="shared" si="15"/>
        <v/>
      </c>
      <c r="AL45" s="27" t="str">
        <f t="shared" si="15"/>
        <v/>
      </c>
      <c r="AM45" s="27" t="str">
        <f t="shared" si="15"/>
        <v/>
      </c>
      <c r="AN45" s="27" t="str">
        <f t="shared" si="15"/>
        <v/>
      </c>
      <c r="AO45" s="116" t="str">
        <f t="shared" si="15"/>
        <v/>
      </c>
      <c r="AP45" s="97" t="str">
        <f t="shared" si="15"/>
        <v/>
      </c>
      <c r="AQ45" s="27" t="str">
        <f t="shared" ref="AQ45:AV45" si="16">IF(AQ39=0,"",INT(AQ40*100/AQ39+0.5)/100)</f>
        <v/>
      </c>
      <c r="AR45" s="27" t="str">
        <f t="shared" si="16"/>
        <v/>
      </c>
      <c r="AS45" s="27" t="str">
        <f t="shared" si="16"/>
        <v/>
      </c>
      <c r="AT45" s="27" t="str">
        <f t="shared" si="16"/>
        <v/>
      </c>
      <c r="AU45" s="116" t="str">
        <f t="shared" si="16"/>
        <v/>
      </c>
      <c r="AV45" s="97" t="str">
        <f t="shared" si="16"/>
        <v/>
      </c>
      <c r="AW45" s="104"/>
      <c r="AX45" s="56"/>
      <c r="AY45" s="6"/>
    </row>
    <row r="46" spans="1:59" ht="13.8" thickBot="1" x14ac:dyDescent="0.3">
      <c r="A46" s="70"/>
      <c r="B46" s="58"/>
      <c r="C46" s="58"/>
      <c r="D46" s="58"/>
      <c r="E46" s="72"/>
      <c r="F46" s="99" t="s">
        <v>31</v>
      </c>
      <c r="G46" s="153"/>
      <c r="H46" s="125"/>
      <c r="I46" s="144"/>
      <c r="J46" s="212">
        <v>0.28000000000000003</v>
      </c>
      <c r="K46" s="159">
        <v>0.31</v>
      </c>
      <c r="L46" s="159">
        <v>0.52</v>
      </c>
      <c r="M46" s="159">
        <v>0.41</v>
      </c>
      <c r="N46" s="159">
        <v>0.24</v>
      </c>
      <c r="O46" s="159">
        <v>0.16</v>
      </c>
      <c r="P46" s="159">
        <v>0.31</v>
      </c>
      <c r="Q46" s="159">
        <v>0.92</v>
      </c>
      <c r="R46" s="159">
        <v>0.79</v>
      </c>
      <c r="S46" s="159">
        <v>0.93</v>
      </c>
      <c r="T46" s="159">
        <v>0.63</v>
      </c>
      <c r="U46" s="159">
        <v>0.49</v>
      </c>
      <c r="V46" s="159">
        <v>0.78</v>
      </c>
      <c r="W46" s="159">
        <v>0.86</v>
      </c>
      <c r="X46" s="159">
        <v>0.46</v>
      </c>
      <c r="Y46" s="159">
        <v>0.56000000000000005</v>
      </c>
      <c r="Z46" s="159">
        <v>0.57999999999999996</v>
      </c>
      <c r="AA46" s="159">
        <v>0.16</v>
      </c>
      <c r="AB46" s="159">
        <v>0.13</v>
      </c>
      <c r="AC46" s="159">
        <v>0.43</v>
      </c>
      <c r="AD46" s="159">
        <v>0.89</v>
      </c>
      <c r="AE46" s="159">
        <v>0.76</v>
      </c>
      <c r="AF46" s="159">
        <v>0.8</v>
      </c>
      <c r="AG46" s="159">
        <v>0.69</v>
      </c>
      <c r="AH46" s="159">
        <v>0.64</v>
      </c>
      <c r="AI46" s="159">
        <v>0.89</v>
      </c>
      <c r="AJ46" s="159">
        <v>0.25</v>
      </c>
      <c r="AK46" s="159">
        <v>0.87</v>
      </c>
      <c r="AL46" s="159">
        <v>0.33</v>
      </c>
      <c r="AM46" s="159">
        <v>0.53</v>
      </c>
      <c r="AN46" s="159">
        <v>0.68</v>
      </c>
      <c r="AO46" s="159">
        <v>0.68</v>
      </c>
      <c r="AP46" s="159">
        <v>0.67</v>
      </c>
      <c r="AQ46" s="159">
        <v>0.32</v>
      </c>
      <c r="AR46" s="159">
        <v>0.28999999999999998</v>
      </c>
      <c r="AS46" s="159">
        <v>0.57999999999999996</v>
      </c>
      <c r="AT46" s="159">
        <v>0.54</v>
      </c>
      <c r="AU46" s="159">
        <v>0.77</v>
      </c>
      <c r="AV46" s="159">
        <v>0.28000000000000003</v>
      </c>
      <c r="AW46" s="104"/>
      <c r="AX46" s="56"/>
      <c r="AY46" s="6"/>
    </row>
    <row r="47" spans="1:59" x14ac:dyDescent="0.25">
      <c r="A47" s="66"/>
      <c r="B47" s="66"/>
      <c r="C47" s="57"/>
      <c r="D47" s="57"/>
      <c r="E47" s="66"/>
      <c r="F47" s="66"/>
      <c r="G47" s="58"/>
      <c r="H47" s="58"/>
      <c r="I47" s="58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332">
        <f>COUNTIF($AW$3:$AW$37,"!")</f>
        <v>0</v>
      </c>
      <c r="AM47" s="486" t="str">
        <f>IF($AL$47&gt;1," lignes à compléter",IF($AL$47=1," ligne à compléter",""))</f>
        <v/>
      </c>
      <c r="AN47" s="486"/>
      <c r="AO47" s="486"/>
      <c r="AP47" s="486"/>
      <c r="AQ47" s="57"/>
      <c r="AR47" s="57"/>
      <c r="AS47" s="57"/>
      <c r="AT47" s="57"/>
      <c r="AU47" s="57"/>
      <c r="AV47" s="57"/>
      <c r="AW47" s="59"/>
      <c r="AX47" s="13"/>
      <c r="AY47" s="6"/>
    </row>
    <row r="48" spans="1:59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6"/>
      <c r="AX48" s="6"/>
    </row>
  </sheetData>
  <sheetProtection password="CC48" sheet="1" objects="1" scenarios="1"/>
  <mergeCells count="9">
    <mergeCell ref="AM47:AP47"/>
    <mergeCell ref="G1:H1"/>
    <mergeCell ref="B1:F1"/>
    <mergeCell ref="A5:B37"/>
    <mergeCell ref="E43:F43"/>
    <mergeCell ref="E42:F42"/>
    <mergeCell ref="E39:F39"/>
    <mergeCell ref="E40:F40"/>
    <mergeCell ref="B2:E2"/>
  </mergeCells>
  <phoneticPr fontId="2" type="noConversion"/>
  <conditionalFormatting sqref="AW47">
    <cfRule type="cellIs" dxfId="76" priority="115" stopIfTrue="1" operator="greaterThan">
      <formula>0</formula>
    </cfRule>
    <cfRule type="cellIs" dxfId="75" priority="116" stopIfTrue="1" operator="greaterThanOrEqual">
      <formula>0</formula>
    </cfRule>
  </conditionalFormatting>
  <conditionalFormatting sqref="BB3:BG37">
    <cfRule type="cellIs" dxfId="74" priority="119" stopIfTrue="1" operator="equal">
      <formula>0</formula>
    </cfRule>
    <cfRule type="cellIs" dxfId="73" priority="120" stopIfTrue="1" operator="equal">
      <formula>"absent(e)"</formula>
    </cfRule>
    <cfRule type="cellIs" dxfId="72" priority="121" stopIfTrue="1" operator="equal">
      <formula>"incomplet"</formula>
    </cfRule>
  </conditionalFormatting>
  <conditionalFormatting sqref="AW3:AW37">
    <cfRule type="cellIs" dxfId="71" priority="122" stopIfTrue="1" operator="equal">
      <formula>"a"</formula>
    </cfRule>
    <cfRule type="cellIs" dxfId="70" priority="123" stopIfTrue="1" operator="equal">
      <formula>"!"</formula>
    </cfRule>
    <cfRule type="cellIs" dxfId="69" priority="124" stopIfTrue="1" operator="equal">
      <formula>"OK"</formula>
    </cfRule>
  </conditionalFormatting>
  <conditionalFormatting sqref="J45:AV45">
    <cfRule type="cellIs" dxfId="68" priority="125" stopIfTrue="1" operator="equal">
      <formula>IF(J$45="","",J46)</formula>
    </cfRule>
    <cfRule type="cellIs" dxfId="67" priority="126" stopIfTrue="1" operator="lessThan">
      <formula>IF(J46&lt;&gt;"",J46,0)</formula>
    </cfRule>
    <cfRule type="cellIs" dxfId="66" priority="127" stopIfTrue="1" operator="greaterThan">
      <formula>IF(J46&lt;&gt;"",J46,101)</formula>
    </cfRule>
  </conditionalFormatting>
  <conditionalFormatting sqref="J25:J37">
    <cfRule type="cellIs" dxfId="65" priority="128" stopIfTrue="1" operator="between">
      <formula>1</formula>
      <formula>2</formula>
    </cfRule>
    <cfRule type="cellIs" dxfId="64" priority="129" stopIfTrue="1" operator="equal">
      <formula>9</formula>
    </cfRule>
    <cfRule type="cellIs" dxfId="63" priority="130" stopIfTrue="1" operator="equal">
      <formula>8</formula>
    </cfRule>
  </conditionalFormatting>
  <conditionalFormatting sqref="M25:M37 O25:P37 W25:AB37 AJ25:AJ37 AQ25:AV37 AL25:AL37 K25:K37">
    <cfRule type="cellIs" dxfId="62" priority="131" stopIfTrue="1" operator="equal">
      <formula>1</formula>
    </cfRule>
    <cfRule type="cellIs" dxfId="61" priority="132" stopIfTrue="1" operator="equal">
      <formula>9</formula>
    </cfRule>
    <cfRule type="cellIs" dxfId="60" priority="133" stopIfTrue="1" operator="equal">
      <formula>8</formula>
    </cfRule>
  </conditionalFormatting>
  <conditionalFormatting sqref="N25:N37 Q25:V37 AC25:AI37 AK25:AK37 AM25:AP37 L25:L37">
    <cfRule type="cellIs" dxfId="59" priority="134" stopIfTrue="1" operator="equal">
      <formula>1</formula>
    </cfRule>
    <cfRule type="cellIs" dxfId="58" priority="135" stopIfTrue="1" operator="equal">
      <formula>9</formula>
    </cfRule>
  </conditionalFormatting>
  <conditionalFormatting sqref="AL47">
    <cfRule type="cellIs" dxfId="57" priority="136" stopIfTrue="1" operator="greaterThan">
      <formula>0</formula>
    </cfRule>
  </conditionalFormatting>
  <conditionalFormatting sqref="AM47">
    <cfRule type="expression" dxfId="56" priority="137" stopIfTrue="1">
      <formula>$AL$47&gt;=1</formula>
    </cfRule>
  </conditionalFormatting>
  <conditionalFormatting sqref="J3:J24">
    <cfRule type="cellIs" dxfId="55" priority="1" stopIfTrue="1" operator="between">
      <formula>1</formula>
      <formula>2</formula>
    </cfRule>
    <cfRule type="cellIs" dxfId="54" priority="2" stopIfTrue="1" operator="equal">
      <formula>9</formula>
    </cfRule>
    <cfRule type="cellIs" dxfId="53" priority="3" stopIfTrue="1" operator="equal">
      <formula>8</formula>
    </cfRule>
  </conditionalFormatting>
  <conditionalFormatting sqref="M3:M24 O3:P24 W3:AB24 AJ3:AJ24 AQ3:AV24 AL3:AL24 K3:K24">
    <cfRule type="cellIs" dxfId="52" priority="4" stopIfTrue="1" operator="equal">
      <formula>1</formula>
    </cfRule>
    <cfRule type="cellIs" dxfId="51" priority="5" stopIfTrue="1" operator="equal">
      <formula>9</formula>
    </cfRule>
    <cfRule type="cellIs" dxfId="50" priority="6" stopIfTrue="1" operator="equal">
      <formula>8</formula>
    </cfRule>
  </conditionalFormatting>
  <conditionalFormatting sqref="N3:N24 Q3:V24 AC3:AI24 AK3:AK24 AM3:AP24 L3:L24">
    <cfRule type="cellIs" dxfId="49" priority="7" stopIfTrue="1" operator="equal">
      <formula>1</formula>
    </cfRule>
    <cfRule type="cellIs" dxfId="48" priority="8" stopIfTrue="1" operator="equal">
      <formula>9</formula>
    </cfRule>
  </conditionalFormatting>
  <dataValidations count="7">
    <dataValidation operator="lessThanOrEqual" allowBlank="1" showInputMessage="1" showErrorMessage="1" sqref="BB3:BG37"/>
    <dataValidation type="list" allowBlank="1" showDropDown="1" showInputMessage="1" showErrorMessage="1" errorTitle="Donnée introduite non conforme" error="1 réponse correcte_x000a_0 réponse incorrecte_x000a_9 pas de réponse_x000a_a absent" sqref="N3:N37 AM3:AP37 Q3:V37 AK3:AK37 L3:L37 AC3:AI37">
      <formula1>"0,1,9,a,A"</formula1>
    </dataValidation>
    <dataValidation type="list" allowBlank="1" showInputMessage="1" showErrorMessage="1" errorTitle="Donnée introduite non conforme" error="Introduire F ou M (en majuscule)" sqref="G3:G37">
      <formula1>"F, M"</formula1>
    </dataValidation>
    <dataValidation type="list" allowBlank="1" showDropDown="1" showInputMessage="1" showErrorMessage="1" errorTitle="Donnée introduite non conforme" error="A ou a" sqref="I3:I37">
      <formula1>"a,A"</formula1>
    </dataValidation>
    <dataValidation type="list" allowBlank="1" showDropDown="1" showInputMessage="1" showErrorMessage="1" errorTitle="Donnée introduite non conforme" error="1 réponse correcte_x000a_0 réponse incorrecte_x000a_9 pas de réponse_x000a_a absent" sqref="J3:J37">
      <formula1>"0,1,2,8,9,a,A"</formula1>
    </dataValidation>
    <dataValidation type="list" allowBlank="1" showDropDown="1" showInputMessage="1" showErrorMessage="1" errorTitle="Donnée introduite non conforme" error="1 réponse correcte_x000a_0 réponse incorrecte_x000a_9 pas de réponse_x000a_a absent" sqref="O3:P37 W3:AB37 AJ3:AJ37 AL3:AL37 AQ3:AV37 K3:K37 M3:M37">
      <formula1>"0,1,8,9,a,A"</formula1>
    </dataValidation>
    <dataValidation type="list" allowBlank="1" showInputMessage="1" showErrorMessage="1" errorTitle="Donnée introduite non conforme" error="Années acceptées:_x000a_De 1995 à 2002" sqref="H3:H37">
      <formula1>"1995,1996,1997,1998,1999,2000, 2001, 2002"</formula1>
    </dataValidation>
  </dataValidations>
  <printOptions headings="1"/>
  <pageMargins left="0.31496062992125984" right="0.27559055118110237" top="0.47244094488188981" bottom="0.47244094488188981" header="0.31496062992125984" footer="0.35433070866141736"/>
  <pageSetup paperSize="9" scale="53" fitToWidth="12" pageOrder="overThenDown" orientation="landscape" horizontalDpi="4294967294" verticalDpi="4294967294" r:id="rId1"/>
  <headerFooter alignWithMargins="0">
    <oddFooter>&amp;LEENC 2014 &amp;A&amp;C4G/TT&amp;RPage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tabColor indexed="27"/>
  </sheetPr>
  <dimension ref="A1:BO325"/>
  <sheetViews>
    <sheetView showGridLines="0" view="pageBreakPreview" zoomScale="115" zoomScaleNormal="100" zoomScaleSheetLayoutView="8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7" sqref="A7:B39"/>
    </sheetView>
  </sheetViews>
  <sheetFormatPr baseColWidth="10" defaultColWidth="11.44140625" defaultRowHeight="13.2" x14ac:dyDescent="0.25"/>
  <cols>
    <col min="1" max="1" width="14.88671875" style="2" customWidth="1"/>
    <col min="2" max="2" width="10.88671875" style="2" customWidth="1"/>
    <col min="3" max="3" width="3" style="2" customWidth="1"/>
    <col min="4" max="4" width="25.6640625" style="2" customWidth="1"/>
    <col min="5" max="6" width="3.6640625" style="2" customWidth="1"/>
    <col min="7" max="7" width="12.6640625" style="2" customWidth="1"/>
    <col min="8" max="8" width="13.5546875" style="2" customWidth="1"/>
    <col min="9" max="9" width="1.88671875" style="2" customWidth="1"/>
    <col min="10" max="11" width="14.6640625" style="2" customWidth="1"/>
    <col min="12" max="12" width="3.109375" style="2" customWidth="1"/>
    <col min="13" max="14" width="14.6640625" style="2" customWidth="1"/>
    <col min="15" max="15" width="4.6640625" style="2" customWidth="1"/>
    <col min="16" max="16" width="6.5546875" style="19" customWidth="1"/>
    <col min="17" max="17" width="5.6640625" style="19" bestFit="1" customWidth="1"/>
    <col min="18" max="18" width="13.5546875" style="4" customWidth="1"/>
    <col min="19" max="19" width="8.6640625" style="4" customWidth="1"/>
    <col min="20" max="43" width="5.44140625" style="2" customWidth="1"/>
    <col min="44" max="44" width="15" style="4" customWidth="1"/>
    <col min="45" max="45" width="12.109375" style="4" customWidth="1"/>
    <col min="46" max="46" width="14.88671875" style="4" customWidth="1"/>
    <col min="47" max="47" width="12.109375" style="4" customWidth="1"/>
    <col min="48" max="48" width="5" style="4" customWidth="1"/>
    <col min="49" max="49" width="5" style="165" customWidth="1"/>
    <col min="50" max="51" width="5" style="4" customWidth="1"/>
    <col min="52" max="52" width="13.5546875" style="4" customWidth="1"/>
    <col min="53" max="53" width="12.109375" style="2" customWidth="1"/>
    <col min="54" max="57" width="4.5546875" style="2" customWidth="1"/>
    <col min="58" max="60" width="4.5546875" style="162" customWidth="1"/>
    <col min="61" max="62" width="4.5546875" style="2" customWidth="1"/>
    <col min="63" max="63" width="13.88671875" style="2" customWidth="1"/>
    <col min="64" max="64" width="10" style="2" customWidth="1"/>
    <col min="65" max="65" width="14.44140625" style="2" customWidth="1"/>
    <col min="66" max="66" width="12.33203125" style="2" customWidth="1"/>
    <col min="67" max="16384" width="11.44140625" style="2"/>
  </cols>
  <sheetData>
    <row r="1" spans="1:66" ht="24.75" customHeight="1" thickBot="1" x14ac:dyDescent="0.3">
      <c r="A1" s="576" t="s">
        <v>52</v>
      </c>
      <c r="B1" s="544" t="str">
        <f>IF('Encodage réponses Es'!B1:E1="","",'Encodage réponses Es'!B1:E1)</f>
        <v/>
      </c>
      <c r="C1" s="544"/>
      <c r="D1" s="545"/>
      <c r="E1" s="548"/>
      <c r="F1" s="517"/>
      <c r="G1" s="565" t="s">
        <v>41</v>
      </c>
      <c r="H1" s="566"/>
      <c r="I1" s="83"/>
      <c r="J1" s="521" t="s">
        <v>113</v>
      </c>
      <c r="K1" s="522"/>
      <c r="L1" s="83"/>
      <c r="M1" s="525" t="s">
        <v>110</v>
      </c>
      <c r="N1" s="526"/>
      <c r="O1" s="83"/>
      <c r="P1" s="553" t="s">
        <v>109</v>
      </c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  <c r="AQ1" s="554"/>
      <c r="AR1" s="554"/>
      <c r="AS1" s="554"/>
      <c r="AT1" s="554"/>
      <c r="AU1" s="555"/>
      <c r="AV1" s="551" t="s">
        <v>112</v>
      </c>
      <c r="AW1" s="551"/>
      <c r="AX1" s="551"/>
      <c r="AY1" s="551"/>
      <c r="AZ1" s="551"/>
      <c r="BA1" s="551"/>
      <c r="BB1" s="551"/>
      <c r="BC1" s="551"/>
      <c r="BD1" s="551"/>
      <c r="BE1" s="551"/>
      <c r="BF1" s="551"/>
      <c r="BG1" s="551"/>
      <c r="BH1" s="551"/>
      <c r="BI1" s="551"/>
      <c r="BJ1" s="551"/>
      <c r="BK1" s="551"/>
      <c r="BL1" s="551"/>
      <c r="BM1" s="551"/>
      <c r="BN1" s="552"/>
    </row>
    <row r="2" spans="1:66" ht="50.1" customHeight="1" thickBot="1" x14ac:dyDescent="0.3">
      <c r="A2" s="577"/>
      <c r="B2" s="546"/>
      <c r="C2" s="546"/>
      <c r="D2" s="547"/>
      <c r="E2" s="548"/>
      <c r="F2" s="517"/>
      <c r="G2" s="567"/>
      <c r="H2" s="568"/>
      <c r="I2" s="84"/>
      <c r="J2" s="523"/>
      <c r="K2" s="524"/>
      <c r="L2" s="120"/>
      <c r="M2" s="525"/>
      <c r="N2" s="526"/>
      <c r="O2" s="89"/>
      <c r="P2" s="556" t="s">
        <v>111</v>
      </c>
      <c r="Q2" s="557"/>
      <c r="R2" s="557"/>
      <c r="S2" s="558"/>
      <c r="T2" s="518" t="s">
        <v>110</v>
      </c>
      <c r="U2" s="519" t="s">
        <v>114</v>
      </c>
      <c r="V2" s="519" t="s">
        <v>114</v>
      </c>
      <c r="W2" s="519" t="s">
        <v>114</v>
      </c>
      <c r="X2" s="519" t="s">
        <v>114</v>
      </c>
      <c r="Y2" s="519" t="s">
        <v>114</v>
      </c>
      <c r="Z2" s="519" t="s">
        <v>114</v>
      </c>
      <c r="AA2" s="519" t="s">
        <v>114</v>
      </c>
      <c r="AB2" s="519" t="s">
        <v>114</v>
      </c>
      <c r="AC2" s="519" t="s">
        <v>114</v>
      </c>
      <c r="AD2" s="519" t="s">
        <v>114</v>
      </c>
      <c r="AE2" s="519" t="s">
        <v>114</v>
      </c>
      <c r="AF2" s="519" t="s">
        <v>114</v>
      </c>
      <c r="AG2" s="519" t="s">
        <v>114</v>
      </c>
      <c r="AH2" s="519" t="s">
        <v>114</v>
      </c>
      <c r="AI2" s="519" t="s">
        <v>114</v>
      </c>
      <c r="AJ2" s="519" t="s">
        <v>114</v>
      </c>
      <c r="AK2" s="519" t="s">
        <v>114</v>
      </c>
      <c r="AL2" s="519" t="s">
        <v>114</v>
      </c>
      <c r="AM2" s="519" t="s">
        <v>114</v>
      </c>
      <c r="AN2" s="519" t="s">
        <v>114</v>
      </c>
      <c r="AO2" s="519" t="s">
        <v>114</v>
      </c>
      <c r="AP2" s="519" t="s">
        <v>114</v>
      </c>
      <c r="AQ2" s="519" t="s">
        <v>114</v>
      </c>
      <c r="AR2" s="519"/>
      <c r="AS2" s="520"/>
      <c r="AT2" s="549" t="s">
        <v>118</v>
      </c>
      <c r="AU2" s="550"/>
      <c r="AV2" s="527" t="s">
        <v>111</v>
      </c>
      <c r="AW2" s="527"/>
      <c r="AX2" s="527"/>
      <c r="AY2" s="527"/>
      <c r="AZ2" s="527"/>
      <c r="BA2" s="528"/>
      <c r="BB2" s="594" t="s">
        <v>110</v>
      </c>
      <c r="BC2" s="595"/>
      <c r="BD2" s="595"/>
      <c r="BE2" s="595"/>
      <c r="BF2" s="595"/>
      <c r="BG2" s="595"/>
      <c r="BH2" s="595"/>
      <c r="BI2" s="595"/>
      <c r="BJ2" s="595"/>
      <c r="BK2" s="595"/>
      <c r="BL2" s="596"/>
      <c r="BM2" s="597" t="s">
        <v>165</v>
      </c>
      <c r="BN2" s="598"/>
    </row>
    <row r="3" spans="1:66" ht="11.25" customHeight="1" x14ac:dyDescent="0.25">
      <c r="A3" s="573" t="s">
        <v>8</v>
      </c>
      <c r="B3" s="544" t="str">
        <f>IF('Encodage réponses Es'!B2:E2="","",'Encodage réponses Es'!B2:E2)</f>
        <v/>
      </c>
      <c r="C3" s="545"/>
      <c r="D3" s="530" t="s">
        <v>22</v>
      </c>
      <c r="E3" s="529" t="s">
        <v>23</v>
      </c>
      <c r="F3" s="85"/>
      <c r="G3" s="287" t="s">
        <v>29</v>
      </c>
      <c r="H3" s="289" t="s">
        <v>19</v>
      </c>
      <c r="I3" s="85"/>
      <c r="J3" s="361" t="s">
        <v>18</v>
      </c>
      <c r="K3" s="362" t="s">
        <v>19</v>
      </c>
      <c r="L3" s="175"/>
      <c r="M3" s="369" t="s">
        <v>18</v>
      </c>
      <c r="N3" s="370" t="s">
        <v>19</v>
      </c>
      <c r="O3" s="87"/>
      <c r="P3" s="535">
        <v>1</v>
      </c>
      <c r="Q3" s="513">
        <v>2</v>
      </c>
      <c r="R3" s="584" t="s">
        <v>117</v>
      </c>
      <c r="S3" s="585"/>
      <c r="T3" s="535">
        <v>5</v>
      </c>
      <c r="U3" s="508">
        <v>6</v>
      </c>
      <c r="V3" s="508" t="s">
        <v>83</v>
      </c>
      <c r="W3" s="508" t="s">
        <v>84</v>
      </c>
      <c r="X3" s="508" t="s">
        <v>85</v>
      </c>
      <c r="Y3" s="508" t="s">
        <v>86</v>
      </c>
      <c r="Z3" s="508" t="s">
        <v>87</v>
      </c>
      <c r="AA3" s="508" t="s">
        <v>88</v>
      </c>
      <c r="AB3" s="508" t="s">
        <v>89</v>
      </c>
      <c r="AC3" s="508" t="s">
        <v>90</v>
      </c>
      <c r="AD3" s="508" t="s">
        <v>91</v>
      </c>
      <c r="AE3" s="508" t="s">
        <v>92</v>
      </c>
      <c r="AF3" s="508" t="s">
        <v>93</v>
      </c>
      <c r="AG3" s="508" t="s">
        <v>94</v>
      </c>
      <c r="AH3" s="508" t="s">
        <v>95</v>
      </c>
      <c r="AI3" s="508" t="s">
        <v>96</v>
      </c>
      <c r="AJ3" s="508" t="s">
        <v>97</v>
      </c>
      <c r="AK3" s="508" t="s">
        <v>98</v>
      </c>
      <c r="AL3" s="508">
        <v>10</v>
      </c>
      <c r="AM3" s="508">
        <v>11</v>
      </c>
      <c r="AN3" s="508">
        <v>12</v>
      </c>
      <c r="AO3" s="508">
        <v>13</v>
      </c>
      <c r="AP3" s="508">
        <v>14</v>
      </c>
      <c r="AQ3" s="513">
        <v>15</v>
      </c>
      <c r="AR3" s="559" t="s">
        <v>116</v>
      </c>
      <c r="AS3" s="560"/>
      <c r="AT3" s="578" t="s">
        <v>120</v>
      </c>
      <c r="AU3" s="581" t="s">
        <v>119</v>
      </c>
      <c r="AV3" s="535" t="s">
        <v>79</v>
      </c>
      <c r="AW3" s="508" t="s">
        <v>80</v>
      </c>
      <c r="AX3" s="508" t="s">
        <v>81</v>
      </c>
      <c r="AY3" s="513" t="s">
        <v>82</v>
      </c>
      <c r="AZ3" s="580" t="s">
        <v>115</v>
      </c>
      <c r="BA3" s="581"/>
      <c r="BB3" s="535" t="s">
        <v>99</v>
      </c>
      <c r="BC3" s="508" t="s">
        <v>100</v>
      </c>
      <c r="BD3" s="508" t="s">
        <v>101</v>
      </c>
      <c r="BE3" s="508" t="s">
        <v>104</v>
      </c>
      <c r="BF3" s="508" t="s">
        <v>107</v>
      </c>
      <c r="BG3" s="508" t="s">
        <v>105</v>
      </c>
      <c r="BH3" s="508" t="s">
        <v>106</v>
      </c>
      <c r="BI3" s="508">
        <v>18</v>
      </c>
      <c r="BJ3" s="513">
        <v>19</v>
      </c>
      <c r="BK3" s="580" t="s">
        <v>121</v>
      </c>
      <c r="BL3" s="581"/>
      <c r="BM3" s="599" t="s">
        <v>122</v>
      </c>
      <c r="BN3" s="601" t="s">
        <v>119</v>
      </c>
    </row>
    <row r="4" spans="1:66" ht="11.25" customHeight="1" thickBot="1" x14ac:dyDescent="0.3">
      <c r="A4" s="574"/>
      <c r="B4" s="546"/>
      <c r="C4" s="547"/>
      <c r="D4" s="575"/>
      <c r="E4" s="530"/>
      <c r="F4" s="85"/>
      <c r="G4" s="288">
        <v>39</v>
      </c>
      <c r="H4" s="290" t="s">
        <v>20</v>
      </c>
      <c r="I4" s="85"/>
      <c r="J4" s="363">
        <v>6</v>
      </c>
      <c r="K4" s="364" t="s">
        <v>20</v>
      </c>
      <c r="L4" s="175"/>
      <c r="M4" s="371">
        <v>33</v>
      </c>
      <c r="N4" s="372" t="s">
        <v>20</v>
      </c>
      <c r="O4" s="87"/>
      <c r="P4" s="536"/>
      <c r="Q4" s="514"/>
      <c r="R4" s="586"/>
      <c r="S4" s="587"/>
      <c r="T4" s="536"/>
      <c r="U4" s="509"/>
      <c r="V4" s="509"/>
      <c r="W4" s="509"/>
      <c r="X4" s="509"/>
      <c r="Y4" s="509"/>
      <c r="Z4" s="509"/>
      <c r="AA4" s="509"/>
      <c r="AB4" s="509"/>
      <c r="AC4" s="509"/>
      <c r="AD4" s="509"/>
      <c r="AE4" s="509"/>
      <c r="AF4" s="509"/>
      <c r="AG4" s="509"/>
      <c r="AH4" s="509"/>
      <c r="AI4" s="509"/>
      <c r="AJ4" s="509"/>
      <c r="AK4" s="509"/>
      <c r="AL4" s="509"/>
      <c r="AM4" s="509"/>
      <c r="AN4" s="509"/>
      <c r="AO4" s="509"/>
      <c r="AP4" s="509"/>
      <c r="AQ4" s="514"/>
      <c r="AR4" s="561"/>
      <c r="AS4" s="562"/>
      <c r="AT4" s="579"/>
      <c r="AU4" s="583"/>
      <c r="AV4" s="536"/>
      <c r="AW4" s="509"/>
      <c r="AX4" s="509"/>
      <c r="AY4" s="514"/>
      <c r="AZ4" s="582"/>
      <c r="BA4" s="583"/>
      <c r="BB4" s="536"/>
      <c r="BC4" s="509"/>
      <c r="BD4" s="509"/>
      <c r="BE4" s="509"/>
      <c r="BF4" s="509"/>
      <c r="BG4" s="509"/>
      <c r="BH4" s="509"/>
      <c r="BI4" s="509"/>
      <c r="BJ4" s="514"/>
      <c r="BK4" s="604"/>
      <c r="BL4" s="605"/>
      <c r="BM4" s="600"/>
      <c r="BN4" s="602"/>
    </row>
    <row r="5" spans="1:66" ht="11.25" customHeight="1" thickBot="1" x14ac:dyDescent="0.3">
      <c r="A5" s="326" t="s">
        <v>26</v>
      </c>
      <c r="B5" s="327" t="str">
        <f>IF('Encodage réponses Es'!B3="","",'Encodage réponses Es'!B3)</f>
        <v/>
      </c>
      <c r="C5" s="39">
        <v>1</v>
      </c>
      <c r="D5" s="39" t="str">
        <f>IF('Encodage réponses Es'!F3=0,"",'Encodage réponses Es'!F3)</f>
        <v/>
      </c>
      <c r="E5" s="207" t="str">
        <f>IF('Encodage réponses Es'!I3="","",'Encodage réponses Es'!I3)</f>
        <v/>
      </c>
      <c r="F5" s="87"/>
      <c r="G5" s="171" t="str">
        <f>IF(OR(E5="a",E5="A"),"absent(e)",IF(OR(J5="",M5=""),"",IF(OR(J5="absent(e)",M5="absent(e)"),"absent(e)",IF(OR(J5="incomplet",M5="incomplet"),"incomplet",J5+M5))))</f>
        <v/>
      </c>
      <c r="H5" s="295" t="str">
        <f>IF(G5="","",IF(G5="absent(e)","absent(e)",IF(G5="incomplet","incomplet",IF(G5="","",ROUND((G5/39),2)))))</f>
        <v/>
      </c>
      <c r="I5" s="174"/>
      <c r="J5" s="171" t="str">
        <f>IF(OR(E5="a",E5="A"),"absent(e)",IF(OR(R5="",AZ5=""),"",IF(OR(R5="absent(e)",AZ5="absent(e)"),"absent(e)",IF(OR(R5="incomplet",AZ5="incomplet"),"incomplet",R5+AZ5))))</f>
        <v/>
      </c>
      <c r="K5" s="295" t="str">
        <f>IF(J5="absent(e)","absent(e)",IF(J5="","",IF(J5="incomplet","incomplet",ROUND((J5/6),2))))</f>
        <v/>
      </c>
      <c r="L5" s="174"/>
      <c r="M5" s="171" t="str">
        <f>IF(OR(E5="a",E5="A"),"absent(e)",IF(OR(AR5="",BK5=""),"",IF(OR(AR5="absent(e)",BK5="absent(e)"),"absent(e)",IF(OR(AR5="incomplet",BK5="incomplet"),"incomplet",AR5+BK5))))</f>
        <v/>
      </c>
      <c r="N5" s="176" t="str">
        <f>IF(M5="absent(e)","absent(e)",IF(M5="","",IF(M5="incomplet","incomplet",ROUND((M5/33),2))))</f>
        <v/>
      </c>
      <c r="O5" s="175"/>
      <c r="P5" s="255" t="str">
        <f>IF(OR(E5="a",E5="A"),E5,IF(AND('Encodage réponses Es'!AW3="!",'Encodage réponses Es'!J3=""),"!",IF('Encodage réponses Es'!J3="","",'Encodage réponses Es'!J3)))</f>
        <v/>
      </c>
      <c r="Q5" s="299" t="str">
        <f>IF(OR(E5="a",E5="A"),E5,IF(AND('Encodage réponses Es'!AW3="!",'Encodage réponses Es'!K3=""),"!",IF('Encodage réponses Es'!K3="","",'Encodage réponses Es'!K3)))</f>
        <v/>
      </c>
      <c r="R5" s="592" t="str">
        <f>IF(COUNTIF(P5:Q5,"a")&gt;0,"absent(e)",IF(COUNTIF(P5:Q5,"!")&gt;0,"incomplet",IF(COUNTIF(P5:Q5,"")&gt;0,"",COUNTIF(P5:Q5,1)+COUNTIF(P5,2)+COUNTIF(P5:Q5,8)/2)))</f>
        <v/>
      </c>
      <c r="S5" s="593"/>
      <c r="T5" s="264" t="str">
        <f>IF(OR(E5="a",E5="A"),E5,IF(AND('Encodage réponses Es'!$AW3="!",'Encodage réponses Es'!P3=""),"!",IF('Encodage réponses Es'!P3="","",'Encodage réponses Es'!P3)))</f>
        <v/>
      </c>
      <c r="U5" s="316" t="str">
        <f>IF(OR(E5="a",E5="A"),E5,IF(AND('Encodage réponses Es'!$AW3="!",'Encodage réponses Es'!Q3=""),"!",IF('Encodage réponses Es'!Q3="","",'Encodage réponses Es'!Q3)))</f>
        <v/>
      </c>
      <c r="V5" s="316" t="str">
        <f>IF(OR(E5="a",E5="A"),E5,IF(AND('Encodage réponses Es'!$AW3="!",'Encodage réponses Es'!R3=""),"!",IF('Encodage réponses Es'!R3="","",'Encodage réponses Es'!R3)))</f>
        <v/>
      </c>
      <c r="W5" s="317" t="str">
        <f>IF(OR(E5="a",E5="A"),E5,IF(AND('Encodage réponses Es'!$AW3="!",'Encodage réponses Es'!S3=""),"!",IF('Encodage réponses Es'!S3="","",'Encodage réponses Es'!S3)))</f>
        <v/>
      </c>
      <c r="X5" s="189" t="str">
        <f>IF(OR(E5="a",E5="A"),E5,IF(AND('Encodage réponses Es'!$AW3="!",'Encodage réponses Es'!T3=""),"!",IF('Encodage réponses Es'!T3="","",'Encodage réponses Es'!T3)))</f>
        <v/>
      </c>
      <c r="Y5" s="316" t="str">
        <f>IF(OR(E5="a",E5="A"),E5,IF(AND('Encodage réponses Es'!$AW3="!",'Encodage réponses Es'!U3=""),"!",IF('Encodage réponses Es'!U3="","",'Encodage réponses Es'!U3)))</f>
        <v/>
      </c>
      <c r="Z5" s="316" t="str">
        <f>IF(OR(E5="a",E5="A"),E5,IF(AND('Encodage réponses Es'!$AW3="!",'Encodage réponses Es'!V3=""),"!",IF('Encodage réponses Es'!V3="","",'Encodage réponses Es'!V3)))</f>
        <v/>
      </c>
      <c r="AA5" s="318" t="str">
        <f>IF(OR(E5="a",E5="A"),E5,IF(AND('Encodage réponses Es'!$AW3="!",'Encodage réponses Es'!W3=""),"!",IF('Encodage réponses Es'!W3="","",'Encodage réponses Es'!W3)))</f>
        <v/>
      </c>
      <c r="AB5" s="318" t="str">
        <f>IF(OR(E5="a",E5="A"),E5,IF(AND('Encodage réponses Es'!$AW3="!",'Encodage réponses Es'!X3=""),"!",IF('Encodage réponses Es'!X3="","",'Encodage réponses Es'!X3)))</f>
        <v/>
      </c>
      <c r="AC5" s="318" t="str">
        <f>IF(OR(E5="a",E5="A"),E5,IF(AND('Encodage réponses Es'!$AW3="!",'Encodage réponses Es'!Y3=""),"!",IF('Encodage réponses Es'!Y3="","",'Encodage réponses Es'!Y3)))</f>
        <v/>
      </c>
      <c r="AD5" s="319" t="str">
        <f>IF(OR(E5="a",E5="A"),E5,IF(AND('Encodage réponses Es'!$AW3="!",'Encodage réponses Es'!Z3=""),"!",IF('Encodage réponses Es'!Z3="","",'Encodage réponses Es'!Z3)))</f>
        <v/>
      </c>
      <c r="AE5" s="319" t="str">
        <f>IF(OR(E5="a",E5="A"),E5,IF(AND('Encodage réponses Es'!$AW3="!",'Encodage réponses Es'!AA3=""),"!",IF('Encodage réponses Es'!AA3="","",'Encodage réponses Es'!AA3)))</f>
        <v/>
      </c>
      <c r="AF5" s="320" t="str">
        <f>IF(OR(E5="a",E5="A"),E5,IF(AND('Encodage réponses Es'!$AW3="!",'Encodage réponses Es'!AB3=""),"!",IF('Encodage réponses Es'!AB3="","",'Encodage réponses Es'!AB3)))</f>
        <v/>
      </c>
      <c r="AG5" s="302" t="str">
        <f>IF(OR(E5="a",E5="A"),E5,IF(AND('Encodage réponses Es'!$AW3="!",'Encodage réponses Es'!AC3=""),"!",IF('Encodage réponses Es'!AC3="","",'Encodage réponses Es'!AC3)))</f>
        <v/>
      </c>
      <c r="AH5" s="302" t="str">
        <f>IF(OR(E5="a",E5="A"),E5,IF(AND('Encodage réponses Es'!$AW3="!",'Encodage réponses Es'!AD3=""),"!",IF('Encodage réponses Es'!AD3="","",'Encodage réponses Es'!AD3)))</f>
        <v/>
      </c>
      <c r="AI5" s="302" t="str">
        <f>IF(OR(E5="a",E5="A"),E5,IF(AND('Encodage réponses Es'!$AW3="!",'Encodage réponses Es'!AE3=""),"!",IF('Encodage réponses Es'!AE3="","",'Encodage réponses Es'!AE3)))</f>
        <v/>
      </c>
      <c r="AJ5" s="302" t="str">
        <f>IF(OR(E5="a",E5="A"),E5,IF(AND('Encodage réponses Es'!$AW3="!",'Encodage réponses Es'!AF3=""),"!",IF('Encodage réponses Es'!AF3="","",'Encodage réponses Es'!AF3)))</f>
        <v/>
      </c>
      <c r="AK5" s="302" t="str">
        <f>IF(OR(E5="a",E5="A"),E5,IF(AND('Encodage réponses Es'!$AW3="!",'Encodage réponses Es'!AG3=""),"!",IF('Encodage réponses Es'!AG3="","",'Encodage réponses Es'!AG3)))</f>
        <v/>
      </c>
      <c r="AL5" s="302" t="str">
        <f>IF(OR(E5="a",E5="A"),E5,IF(AND('Encodage réponses Es'!$AW3="!",'Encodage réponses Es'!AH3=""),"!",IF('Encodage réponses Es'!AH3="","",'Encodage réponses Es'!AH3)))</f>
        <v/>
      </c>
      <c r="AM5" s="302" t="str">
        <f>IF(OR(E5="a",E5="A"),E5,IF(AND('Encodage réponses Es'!$AW3="!",'Encodage réponses Es'!AI3=""),"!",IF('Encodage réponses Es'!AI3="","",'Encodage réponses Es'!AI3)))</f>
        <v/>
      </c>
      <c r="AN5" s="303" t="str">
        <f>IF(OR(E5="a",E5="A"),E5,IF(AND('Encodage réponses Es'!$AW3="!",'Encodage réponses Es'!AJ3=""),"!",IF('Encodage réponses Es'!AJ3="","",'Encodage réponses Es'!AJ3)))</f>
        <v/>
      </c>
      <c r="AO5" s="302" t="str">
        <f>IF(OR(E5="a",E5="A"),E5,IF(AND('Encodage réponses Es'!$AW3="!",'Encodage réponses Es'!AK3=""),"!",IF('Encodage réponses Es'!AK3="","",'Encodage réponses Es'!AK3)))</f>
        <v/>
      </c>
      <c r="AP5" s="305" t="str">
        <f>IF(OR(E5="a",E5="A"),E5,IF(AND('Encodage réponses Es'!$AW3="!",'Encodage réponses Es'!AL3=""),"!",IF('Encodage réponses Es'!AL3="","",'Encodage réponses Es'!AL3)))</f>
        <v/>
      </c>
      <c r="AQ5" s="311" t="str">
        <f>IF(OR(E5="a",E5="A"),E5,IF(AND('Encodage réponses Es'!$AW3="!",'Encodage réponses Es'!AM3=""),"!",IF('Encodage réponses Es'!AM3="","",'Encodage réponses Es'!AM3)))</f>
        <v/>
      </c>
      <c r="AR5" s="590" t="str">
        <f>IF(COUNTIF(T5:AQ5,"a")&gt;0,"absent(e)",IF(COUNTIF(T5:AQ5,"!")&gt;0,"incomplet",IF(COUNTIF(T5:AQ5,"")&gt;0,"",COUNTIF(T5:AQ5,1)+COUNTIF(T5:AQ5,8)/2)))</f>
        <v/>
      </c>
      <c r="AS5" s="591"/>
      <c r="AT5" s="274" t="str">
        <f>IF(OR(R5="absent(e)",E5="absent(e)"),"absent(e)",IF(OR(R5="",AR5=""),"",IF(OR(R5="incomplet",AR5="incomplet"),"incomplet",R5+AR5)))</f>
        <v/>
      </c>
      <c r="AU5" s="275" t="str">
        <f>IF(AT5="absent(e)","absent(e)",IF(AT5="","",IF(AT5="incomplet","incomplet",ROUND((AT5/26),2))))</f>
        <v/>
      </c>
      <c r="AV5" s="189" t="str">
        <f>IF(OR(E5="a",E5="A"),E5,IF(AND('Encodage réponses Es'!$AW3="!",'Encodage réponses Es'!L3=""),"!",IF('Encodage réponses Es'!L3="","",'Encodage réponses Es'!L3)))</f>
        <v/>
      </c>
      <c r="AW5" s="181" t="str">
        <f>IF(OR(E5="a",E5="A"),E5,IF(AND('Encodage réponses Es'!$AW3="!",'Encodage réponses Es'!M3=""),"!",IF('Encodage réponses Es'!M3="","",'Encodage réponses Es'!M3)))</f>
        <v/>
      </c>
      <c r="AX5" s="306" t="str">
        <f>IF(OR(E5="a",E5="A"),E5,IF(AND('Encodage réponses Es'!$AW3="!",'Encodage réponses Es'!N3=""),"!",IF('Encodage réponses Es'!N3="","",'Encodage réponses Es'!N3)))</f>
        <v/>
      </c>
      <c r="AY5" s="264" t="str">
        <f>IF(OR(E5="a",E5="A"),E5,IF(AND('Encodage réponses Es'!$AW3="!",'Encodage réponses Es'!O3=""),"!",IF('Encodage réponses Es'!O3="","",'Encodage réponses Es'!O3)))</f>
        <v/>
      </c>
      <c r="AZ5" s="588" t="str">
        <f>IF(COUNTIF(AV5:AY5,"a")&gt;0,"absent(e)",IF(COUNTIF(AV5:AY5,"!")&gt;0,"incomplet",IF(COUNTIF(AV5:AY5,"")&gt;0,"",COUNTIF(AV5:AY5,1)+COUNTIF(AV5:AY5,8)/2)))</f>
        <v/>
      </c>
      <c r="BA5" s="589"/>
      <c r="BB5" s="307" t="str">
        <f>IF(OR(E5="a",E5="A"),E5,IF(AND('Encodage réponses Es'!$AW3="!",'Encodage réponses Es'!AN3=""),"!",IF('Encodage réponses Es'!AN3="","",'Encodage réponses Es'!AN3)))</f>
        <v/>
      </c>
      <c r="BC5" s="308" t="str">
        <f>IF(OR(E5="a",E5="A"),E5,IF(AND('Encodage réponses Es'!$AW3="!",'Encodage réponses Es'!AO3=""),"!",IF('Encodage réponses Es'!AO3="","",'Encodage réponses Es'!AO3)))</f>
        <v/>
      </c>
      <c r="BD5" s="309" t="str">
        <f>IF(OR(E5="a",E5="A"),E5,IF(AND('Encodage réponses Es'!$AW3="!",'Encodage réponses Es'!AP3=""),"!",IF('Encodage réponses Es'!AP3="","",'Encodage réponses Es'!AP3)))</f>
        <v/>
      </c>
      <c r="BE5" s="303" t="str">
        <f>IF(OR(E5="a",E5="A"),E5,IF(AND('Encodage réponses Es'!$AW3="!",'Encodage réponses Es'!AQ3=""),"!",IF('Encodage réponses Es'!AQ3="","",'Encodage réponses Es'!AQ3)))</f>
        <v/>
      </c>
      <c r="BF5" s="310" t="str">
        <f>IF(OR(E5="a",E5="A"),E5,IF(AND('Encodage réponses Es'!$AW3="!",'Encodage réponses Es'!AR3=""),"!",IF('Encodage réponses Es'!AR3="","",'Encodage réponses Es'!AR3)))</f>
        <v/>
      </c>
      <c r="BG5" s="303" t="str">
        <f>IF(OR(E5="a",E5="A"),E5,IF(AND('Encodage réponses Es'!$AW3="!",'Encodage réponses Es'!AS3=""),"!",IF('Encodage réponses Es'!AS3="","",'Encodage réponses Es'!AS3)))</f>
        <v/>
      </c>
      <c r="BH5" s="303" t="str">
        <f>IF(OR(E5="a",E5="A"),E5,IF(AND('Encodage réponses Es'!$AW3="!",'Encodage réponses Es'!AT3=""),"!",IF('Encodage réponses Es'!AT3="","",'Encodage réponses Es'!AT3)))</f>
        <v/>
      </c>
      <c r="BI5" s="310" t="str">
        <f>IF(OR(E5="a",E5="A"),E5,IF(AND('Encodage réponses Es'!$AW3="!",'Encodage réponses Es'!AU3=""),"!",IF('Encodage réponses Es'!AU3="","",'Encodage réponses Es'!AU3)))</f>
        <v/>
      </c>
      <c r="BJ5" s="264" t="str">
        <f>IF(OR(E5="a",E5="A"),E5,IF(AND('Encodage réponses Es'!$AW3="!",'Encodage réponses Es'!AV3=""),"!",IF('Encodage réponses Es'!AV3="","",'Encodage réponses Es'!AV3)))</f>
        <v/>
      </c>
      <c r="BK5" s="606" t="str">
        <f>IF(COUNTIF(BB5:BJ5,"a")&gt;0,"absent(e)",IF(COUNTIF(BB5:BJ5,"!")&gt;0,"incomplet",IF(COUNTIF(BB5:BJ5,"")&gt;0,"",COUNTIF(BB5:BJ5,1)+COUNTIF(BB5:BJ5,8)/2)))</f>
        <v/>
      </c>
      <c r="BL5" s="607"/>
      <c r="BM5" s="278" t="str">
        <f>IF(OR(AZ5="absent(e)",BK5="absent(e)"),"absent(e)",IF(OR(AZ5="",BK5=""),"",IF(OR(AZ5="incomplet",BK5="incomplet"),"incomplet",AZ5+BK5)))</f>
        <v/>
      </c>
      <c r="BN5" s="281" t="str">
        <f>IF(BM5="absent(e)","absent(e)",IF(BM5="","",IF(BM5="incomplet","incomplet",ROUND((BM5/13),2))))</f>
        <v/>
      </c>
    </row>
    <row r="6" spans="1:66" ht="11.25" customHeight="1" thickBot="1" x14ac:dyDescent="0.3">
      <c r="A6" s="328" t="s">
        <v>28</v>
      </c>
      <c r="B6" s="327" t="str">
        <f>IF('Encodage réponses Es'!B4="","",'Encodage réponses Es'!B4)</f>
        <v/>
      </c>
      <c r="C6" s="21">
        <v>2</v>
      </c>
      <c r="D6" s="21" t="str">
        <f>IF('Encodage réponses Es'!F4=0,"",'Encodage réponses Es'!F4)</f>
        <v/>
      </c>
      <c r="E6" s="207" t="str">
        <f>IF('Encodage réponses Es'!I4="","",'Encodage réponses Es'!I4)</f>
        <v/>
      </c>
      <c r="F6" s="87"/>
      <c r="G6" s="172" t="str">
        <f t="shared" ref="G6:G39" si="0">IF(OR(E6="a",E6="A"),"absent(e)",IF(OR(J6="",M6=""),"",IF(OR(J6="absent(e)",M6="absent(e)"),"absent(e)",IF(OR(J6="incomplet",M6="incomplet"),"incomplet",J6+M6))))</f>
        <v/>
      </c>
      <c r="H6" s="134" t="str">
        <f t="shared" ref="H6:H39" si="1">IF(G6="","",IF(G6="absent(e)","absent(e)",IF(G6="incomplet","incomplet",IF(G6="","",ROUND((G6/39),2)))))</f>
        <v/>
      </c>
      <c r="I6" s="174"/>
      <c r="J6" s="172" t="str">
        <f t="shared" ref="J6:J39" si="2">IF(OR(E6="a",E6="A"),"absent(e)",IF(OR(R6="",AZ6=""),"",IF(OR(R6="absent(e)",AZ6="absent(e)"),"absent(e)",IF(OR(R6="incomplet",AZ6="incomplet"),"incomplet",R6+AZ6))))</f>
        <v/>
      </c>
      <c r="K6" s="134" t="str">
        <f t="shared" ref="K6:K39" si="3">IF(J6="absent(e)","absent(e)",IF(J6="","",IF(J6="incomplet","incomplet",ROUND((J6/6),2))))</f>
        <v/>
      </c>
      <c r="L6" s="174"/>
      <c r="M6" s="172" t="str">
        <f t="shared" ref="M6:M39" si="4">IF(OR(E6="a",E6="A"),"absent(e)",IF(OR(AR6="",BK6=""),"",IF(OR(AR6="absent(e)",BK6="absent(e)"),"absent(e)",IF(OR(AR6="incomplet",BK6="incomplet"),"incomplet",AR6+BK6))))</f>
        <v/>
      </c>
      <c r="N6" s="134" t="str">
        <f t="shared" ref="N6:N39" si="5">IF(M6="absent(e)","absent(e)",IF(M6="","",IF(M6="incomplet","incomplet",ROUND((M6/33),2))))</f>
        <v/>
      </c>
      <c r="O6" s="175"/>
      <c r="P6" s="185" t="str">
        <f>IF(OR(E6="a",E6="A"),E6,IF(AND('Encodage réponses Es'!AW4="!",'Encodage réponses Es'!J4=""),"!",IF('Encodage réponses Es'!J4="","",'Encodage réponses Es'!J4)))</f>
        <v/>
      </c>
      <c r="Q6" s="267" t="str">
        <f>IF(OR(E6="a",E6="A"),E6,IF(AND('Encodage réponses Es'!AW4="!",'Encodage réponses Es'!K4=""),"!",IF('Encodage réponses Es'!K4="","",'Encodage réponses Es'!K4)))</f>
        <v/>
      </c>
      <c r="R6" s="531" t="str">
        <f t="shared" ref="R6:R39" si="6">IF(COUNTIF(P6:Q6,"a")&gt;0,"absent(e)",IF(COUNTIF(P6:Q6,"!")&gt;0,"incomplet",IF(COUNTIF(P6:Q6,"")&gt;0,"",COUNTIF(P6:Q6,1)+COUNTIF(P6,2)+COUNTIF(P6:Q6,8)/2)))</f>
        <v/>
      </c>
      <c r="S6" s="532"/>
      <c r="T6" s="265" t="str">
        <f>IF(OR(E6="a",E6="A"),E6,IF(AND('Encodage réponses Es'!$AW4="!",'Encodage réponses Es'!P4=""),"!",IF('Encodage réponses Es'!P4="","",'Encodage réponses Es'!P4)))</f>
        <v/>
      </c>
      <c r="U6" s="187" t="str">
        <f>IF(OR(E6="a",E6="A"),E6,IF(AND('Encodage réponses Es'!$AW4="!",'Encodage réponses Es'!Q4=""),"!",IF('Encodage réponses Es'!Q4="","",'Encodage réponses Es'!Q4)))</f>
        <v/>
      </c>
      <c r="V6" s="187" t="str">
        <f>IF(OR(E6="a",E6="A"),E6,IF(AND('Encodage réponses Es'!$AW4="!",'Encodage réponses Es'!R4=""),"!",IF('Encodage réponses Es'!R4="","",'Encodage réponses Es'!R4)))</f>
        <v/>
      </c>
      <c r="W6" s="187" t="str">
        <f>IF(OR(E6="a",E6="A"),E6,IF(AND('Encodage réponses Es'!$AW4="!",'Encodage réponses Es'!S4=""),"!",IF('Encodage réponses Es'!S4="","",'Encodage réponses Es'!S4)))</f>
        <v/>
      </c>
      <c r="X6" s="187" t="str">
        <f>IF(OR(E6="a",E6="A"),E6,IF(AND('Encodage réponses Es'!$AW4="!",'Encodage réponses Es'!T4=""),"!",IF('Encodage réponses Es'!T4="","",'Encodage réponses Es'!T4)))</f>
        <v/>
      </c>
      <c r="Y6" s="187" t="str">
        <f>IF(OR(E6="a",E6="A"),E6,IF(AND('Encodage réponses Es'!$AW4="!",'Encodage réponses Es'!U4=""),"!",IF('Encodage réponses Es'!U4="","",'Encodage réponses Es'!U4)))</f>
        <v/>
      </c>
      <c r="Z6" s="187" t="str">
        <f>IF(OR(E6="a",E6="A"),E6,IF(AND('Encodage réponses Es'!$AW4="!",'Encodage réponses Es'!V4=""),"!",IF('Encodage réponses Es'!V4="","",'Encodage réponses Es'!V4)))</f>
        <v/>
      </c>
      <c r="AA6" s="261" t="str">
        <f>IF(OR(E6="a",E6="A"),E6,IF(AND('Encodage réponses Es'!$AW4="!",'Encodage réponses Es'!W4=""),"!",IF('Encodage réponses Es'!W4="","",'Encodage réponses Es'!W4)))</f>
        <v/>
      </c>
      <c r="AB6" s="261" t="str">
        <f>IF(OR(E6="a",E6="A"),E6,IF(AND('Encodage réponses Es'!$AW4="!",'Encodage réponses Es'!X4=""),"!",IF('Encodage réponses Es'!X4="","",'Encodage réponses Es'!X4)))</f>
        <v/>
      </c>
      <c r="AC6" s="261" t="str">
        <f>IF(OR(E6="a",E6="A"),E6,IF(AND('Encodage réponses Es'!$AW4="!",'Encodage réponses Es'!Y4=""),"!",IF('Encodage réponses Es'!Y4="","",'Encodage réponses Es'!Y4)))</f>
        <v/>
      </c>
      <c r="AD6" s="261" t="str">
        <f>IF(OR(E6="a",E6="A"),E6,IF(AND('Encodage réponses Es'!$AW4="!",'Encodage réponses Es'!Z4=""),"!",IF('Encodage réponses Es'!Z4="","",'Encodage réponses Es'!Z4)))</f>
        <v/>
      </c>
      <c r="AE6" s="261" t="str">
        <f>IF(OR(E6="a",E6="A"),E6,IF(AND('Encodage réponses Es'!$AW4="!",'Encodage réponses Es'!AA4=""),"!",IF('Encodage réponses Es'!AA4="","",'Encodage réponses Es'!AA4)))</f>
        <v/>
      </c>
      <c r="AF6" s="262" t="str">
        <f>IF(OR(E6="a",E6="A"),E6,IF(AND('Encodage réponses Es'!$AW4="!",'Encodage réponses Es'!AB4=""),"!",IF('Encodage réponses Es'!AB4="","",'Encodage réponses Es'!AB4)))</f>
        <v/>
      </c>
      <c r="AG6" s="187" t="str">
        <f>IF(OR(E6="a",E6="A"),E6,IF(AND('Encodage réponses Es'!$AW4="!",'Encodage réponses Es'!AC4=""),"!",IF('Encodage réponses Es'!AC4="","",'Encodage réponses Es'!AC4)))</f>
        <v/>
      </c>
      <c r="AH6" s="187" t="str">
        <f>IF(OR(E6="a",E6="A"),E6,IF(AND('Encodage réponses Es'!$AW4="!",'Encodage réponses Es'!AD4=""),"!",IF('Encodage réponses Es'!AD4="","",'Encodage réponses Es'!AD4)))</f>
        <v/>
      </c>
      <c r="AI6" s="187" t="str">
        <f>IF(OR(E6="a",E6="A"),E6,IF(AND('Encodage réponses Es'!$AW4="!",'Encodage réponses Es'!AE4=""),"!",IF('Encodage réponses Es'!AE4="","",'Encodage réponses Es'!AE4)))</f>
        <v/>
      </c>
      <c r="AJ6" s="187" t="str">
        <f>IF(OR(E6="a",E6="A"),E6,IF(AND('Encodage réponses Es'!$AW4="!",'Encodage réponses Es'!AF4=""),"!",IF('Encodage réponses Es'!AF4="","",'Encodage réponses Es'!AF4)))</f>
        <v/>
      </c>
      <c r="AK6" s="187" t="str">
        <f>IF(OR(E6="a",E6="A"),E6,IF(AND('Encodage réponses Es'!$AW4="!",'Encodage réponses Es'!AG4=""),"!",IF('Encodage réponses Es'!AG4="","",'Encodage réponses Es'!AG4)))</f>
        <v/>
      </c>
      <c r="AL6" s="187" t="str">
        <f>IF(OR(E6="a",E6="A"),E6,IF(AND('Encodage réponses Es'!$AW4="!",'Encodage réponses Es'!AH4=""),"!",IF('Encodage réponses Es'!AH4="","",'Encodage réponses Es'!AH4)))</f>
        <v/>
      </c>
      <c r="AM6" s="187" t="str">
        <f>IF(OR(E6="a",E6="A"),E6,IF(AND('Encodage réponses Es'!$AW4="!",'Encodage réponses Es'!AI4=""),"!",IF('Encodage réponses Es'!AI4="","",'Encodage réponses Es'!AI4)))</f>
        <v/>
      </c>
      <c r="AN6" s="261" t="str">
        <f>IF(OR(E6="a",E6="A"),E6,IF(AND('Encodage réponses Es'!$AW4="!",'Encodage réponses Es'!AJ4=""),"!",IF('Encodage réponses Es'!AJ4="","",'Encodage réponses Es'!AJ4)))</f>
        <v/>
      </c>
      <c r="AO6" s="187" t="str">
        <f>IF(OR(E6="a",E6="A"),E6,IF(AND('Encodage réponses Es'!$AW4="!",'Encodage réponses Es'!AK4=""),"!",IF('Encodage réponses Es'!AK4="","",'Encodage réponses Es'!AK4)))</f>
        <v/>
      </c>
      <c r="AP6" s="304" t="str">
        <f>IF(OR(E6="a",E6="A"),E6,IF(AND('Encodage réponses Es'!$AW4="!",'Encodage réponses Es'!AL4=""),"!",IF('Encodage réponses Es'!AL4="","",'Encodage réponses Es'!AL4)))</f>
        <v/>
      </c>
      <c r="AQ6" s="312" t="str">
        <f>IF(OR(E6="a",E6="A"),E6,IF(AND('Encodage réponses Es'!$AW4="!",'Encodage réponses Es'!AM4=""),"!",IF('Encodage réponses Es'!AM4="","",'Encodage réponses Es'!AM4)))</f>
        <v/>
      </c>
      <c r="AR6" s="533" t="str">
        <f t="shared" ref="AR6:AR39" si="7">IF(COUNTIF(T6:AQ6,"a")&gt;0,"absent(e)",IF(COUNTIF(T6:AQ6,"!")&gt;0,"incomplet",IF(COUNTIF(T6:AQ6,"")&gt;0,"",COUNTIF(T6:AQ6,1)+COUNTIF(T6:AQ6,8)/2)))</f>
        <v/>
      </c>
      <c r="AS6" s="534"/>
      <c r="AT6" s="172" t="str">
        <f t="shared" ref="AT6:AT39" si="8">IF(OR(R6="absent(e)",E6="absent(e)"),"absent(e)",IF(OR(R6="",AR6=""),"",IF(OR(R6="incomplet",AR6="incomplet"),"incomplet",R6+AR6)))</f>
        <v/>
      </c>
      <c r="AU6" s="276" t="str">
        <f t="shared" ref="AU6:AU39" si="9">IF(AT6="absent(e)","absent(e)",IF(AT6="","",IF(AT6="incomplet","incomplet",ROUND((AT6/26),2))))</f>
        <v/>
      </c>
      <c r="AV6" s="187" t="str">
        <f>IF(OR(E6="a",E6="A"),E6,IF(AND('Encodage réponses Es'!$AW4="!",'Encodage réponses Es'!L4=""),"!",IF('Encodage réponses Es'!L4="","",'Encodage réponses Es'!L4)))</f>
        <v/>
      </c>
      <c r="AW6" s="182" t="str">
        <f>IF(OR(E6="a",E6="A"),E6,IF(AND('Encodage réponses Es'!$AW4="!",'Encodage réponses Es'!M4=""),"!",IF('Encodage réponses Es'!M4="","",'Encodage réponses Es'!M4)))</f>
        <v/>
      </c>
      <c r="AX6" s="182" t="str">
        <f>IF(OR(E6="a",E6="A"),E6,IF(AND('Encodage réponses Es'!$AW4="!",'Encodage réponses Es'!N4=""),"!",IF('Encodage réponses Es'!N4="","",'Encodage réponses Es'!N4)))</f>
        <v/>
      </c>
      <c r="AY6" s="267" t="str">
        <f>IF(OR(E6="a",E6="A"),E6,IF(AND('Encodage réponses Es'!$AW4="!",'Encodage réponses Es'!O4=""),"!",IF('Encodage réponses Es'!O4="","",'Encodage réponses Es'!O4)))</f>
        <v/>
      </c>
      <c r="AZ6" s="512" t="str">
        <f t="shared" ref="AZ6:AZ39" si="10">IF(COUNTIF(AV6:AY6,"a")&gt;0,"absent(e)",IF(COUNTIF(AV6:AY6,"!")&gt;0,"incomplet",IF(COUNTIF(AV6:AY6,"")&gt;0,"",COUNTIF(AV6:AY6,1)+COUNTIF(AV6:AY6,8)/2)))</f>
        <v/>
      </c>
      <c r="BA6" s="507"/>
      <c r="BB6" s="180" t="str">
        <f>IF(OR(E6="a",E6="A"),E6,IF(AND('Encodage réponses Es'!$AW4="!",'Encodage réponses Es'!AN4=""),"!",IF('Encodage réponses Es'!AN4="","",'Encodage réponses Es'!AN4)))</f>
        <v/>
      </c>
      <c r="BC6" s="143" t="str">
        <f>IF(OR(E6="a",E6="A"),E6,IF(AND('Encodage réponses Es'!$AW4="!",'Encodage réponses Es'!AO4=""),"!",IF('Encodage réponses Es'!AO4="","",'Encodage réponses Es'!AO4)))</f>
        <v/>
      </c>
      <c r="BD6" s="143" t="str">
        <f>IF(OR(E6="a",E6="A"),E6,IF(AND('Encodage réponses Es'!$AW4="!",'Encodage réponses Es'!AP4=""),"!",IF('Encodage réponses Es'!AP4="","",'Encodage réponses Es'!AP4)))</f>
        <v/>
      </c>
      <c r="BE6" s="272" t="str">
        <f>IF(OR(E6="a",E6="A"),E6,IF(AND('Encodage réponses Es'!$AW4="!",'Encodage réponses Es'!AQ4=""),"!",IF('Encodage réponses Es'!AQ4="","",'Encodage réponses Es'!AQ4)))</f>
        <v/>
      </c>
      <c r="BF6" s="272" t="str">
        <f>IF(OR(E6="a",E6="A"),E6,IF(AND('Encodage réponses Es'!$AW4="!",'Encodage réponses Es'!AR4=""),"!",IF('Encodage réponses Es'!AR4="","",'Encodage réponses Es'!AR4)))</f>
        <v/>
      </c>
      <c r="BG6" s="272" t="str">
        <f>IF(OR(E6="a",E6="A"),E6,IF(AND('Encodage réponses Es'!$AW4="!",'Encodage réponses Es'!AS4=""),"!",IF('Encodage réponses Es'!AS4="","",'Encodage réponses Es'!AS4)))</f>
        <v/>
      </c>
      <c r="BH6" s="272" t="str">
        <f>IF(OR(E6="a",E6="A"),E6,IF(AND('Encodage réponses Es'!$AW4="!",'Encodage réponses Es'!AT4=""),"!",IF('Encodage réponses Es'!AT4="","",'Encodage réponses Es'!AT4)))</f>
        <v/>
      </c>
      <c r="BI6" s="272" t="str">
        <f>IF(OR(E6="a",E6="A"),E6,IF(AND('Encodage réponses Es'!$AW4="!",'Encodage réponses Es'!AU4=""),"!",IF('Encodage réponses Es'!AU4="","",'Encodage réponses Es'!AU4)))</f>
        <v/>
      </c>
      <c r="BJ6" s="267" t="str">
        <f>IF(OR(E6="a",E6="A"),E6,IF(AND('Encodage réponses Es'!$AW4="!",'Encodage réponses Es'!AV4=""),"!",IF('Encodage réponses Es'!AV4="","",'Encodage réponses Es'!AV4)))</f>
        <v/>
      </c>
      <c r="BK6" s="506" t="str">
        <f t="shared" ref="BK6:BK39" si="11">IF(COUNTIF(BB6:BJ6,"a")&gt;0,"absent(e)",IF(COUNTIF(BB6:BJ6,"!")&gt;0,"incomplet",IF(COUNTIF(BB6:BJ6,"")&gt;0,"",COUNTIF(BB6:BJ6,1)+COUNTIF(BB6:BJ6,8)/2)))</f>
        <v/>
      </c>
      <c r="BL6" s="507"/>
      <c r="BM6" s="279" t="str">
        <f t="shared" ref="BM6:BM39" si="12">IF(OR(AZ6="absent(e)",BK6="absent(e)"),"absent(e)",IF(OR(AZ6="",BK6=""),"",IF(OR(AZ6="incomplet",BK6="incomplet"),"incomplet",AZ6+BK6)))</f>
        <v/>
      </c>
      <c r="BN6" s="282" t="str">
        <f t="shared" ref="BN6:BN39" si="13">IF(BM6="absent(e)","absent(e)",IF(BM6="","",IF(BM6="incomplet","incomplet",ROUND((BM6/13),2))))</f>
        <v/>
      </c>
    </row>
    <row r="7" spans="1:66" ht="11.25" customHeight="1" x14ac:dyDescent="0.25">
      <c r="A7" s="569" t="s">
        <v>166</v>
      </c>
      <c r="B7" s="570"/>
      <c r="C7" s="21">
        <v>3</v>
      </c>
      <c r="D7" s="21" t="str">
        <f>IF('Encodage réponses Es'!F5=0,"",'Encodage réponses Es'!F5)</f>
        <v/>
      </c>
      <c r="E7" s="207" t="str">
        <f>IF('Encodage réponses Es'!I5="","",'Encodage réponses Es'!I5)</f>
        <v/>
      </c>
      <c r="F7" s="87"/>
      <c r="G7" s="172" t="str">
        <f t="shared" si="0"/>
        <v/>
      </c>
      <c r="H7" s="134" t="str">
        <f t="shared" si="1"/>
        <v/>
      </c>
      <c r="I7" s="174"/>
      <c r="J7" s="172" t="str">
        <f t="shared" si="2"/>
        <v/>
      </c>
      <c r="K7" s="134" t="str">
        <f t="shared" si="3"/>
        <v/>
      </c>
      <c r="L7" s="174"/>
      <c r="M7" s="172" t="str">
        <f t="shared" si="4"/>
        <v/>
      </c>
      <c r="N7" s="134" t="str">
        <f t="shared" si="5"/>
        <v/>
      </c>
      <c r="O7" s="175"/>
      <c r="P7" s="254" t="str">
        <f>IF(OR(E7="a",E7="A"),E7,IF(AND('Encodage réponses Es'!AW5="!",'Encodage réponses Es'!J5=""),"!",IF('Encodage réponses Es'!J5="","",'Encodage réponses Es'!J5)))</f>
        <v/>
      </c>
      <c r="Q7" s="267" t="str">
        <f>IF(OR(E7="a",E7="A"),E7,IF(AND('Encodage réponses Es'!AW5="!",'Encodage réponses Es'!K5=""),"!",IF('Encodage réponses Es'!K5="","",'Encodage réponses Es'!K5)))</f>
        <v/>
      </c>
      <c r="R7" s="515" t="str">
        <f t="shared" si="6"/>
        <v/>
      </c>
      <c r="S7" s="516"/>
      <c r="T7" s="265" t="str">
        <f>IF(OR(E7="a",E7="A"),E7,IF(AND('Encodage réponses Es'!$AW5="!",'Encodage réponses Es'!P5=""),"!",IF('Encodage réponses Es'!P5="","",'Encodage réponses Es'!P5)))</f>
        <v/>
      </c>
      <c r="U7" s="187" t="str">
        <f>IF(OR(E7="a",E7="A"),E7,IF(AND('Encodage réponses Es'!$AW5="!",'Encodage réponses Es'!Q5=""),"!",IF('Encodage réponses Es'!Q5="","",'Encodage réponses Es'!Q5)))</f>
        <v/>
      </c>
      <c r="V7" s="187" t="str">
        <f>IF(OR(E7="a",E7="A"),E7,IF(AND('Encodage réponses Es'!$AW5="!",'Encodage réponses Es'!R5=""),"!",IF('Encodage réponses Es'!R5="","",'Encodage réponses Es'!R5)))</f>
        <v/>
      </c>
      <c r="W7" s="187" t="str">
        <f>IF(OR(E7="a",E7="A"),E7,IF(AND('Encodage réponses Es'!$AW5="!",'Encodage réponses Es'!S5=""),"!",IF('Encodage réponses Es'!S5="","",'Encodage réponses Es'!S5)))</f>
        <v/>
      </c>
      <c r="X7" s="187" t="str">
        <f>IF(OR(E7="a",E7="A"),E7,IF(AND('Encodage réponses Es'!$AW5="!",'Encodage réponses Es'!T5=""),"!",IF('Encodage réponses Es'!T5="","",'Encodage réponses Es'!T5)))</f>
        <v/>
      </c>
      <c r="Y7" s="187" t="str">
        <f>IF(OR(E7="a",E7="A"),E7,IF(AND('Encodage réponses Es'!$AW5="!",'Encodage réponses Es'!U5=""),"!",IF('Encodage réponses Es'!U5="","",'Encodage réponses Es'!U5)))</f>
        <v/>
      </c>
      <c r="Z7" s="187" t="str">
        <f>IF(OR(E7="a",E7="A"),E7,IF(AND('Encodage réponses Es'!$AW5="!",'Encodage réponses Es'!V5=""),"!",IF('Encodage réponses Es'!V5="","",'Encodage réponses Es'!V5)))</f>
        <v/>
      </c>
      <c r="AA7" s="261" t="str">
        <f>IF(OR(E7="a",E7="A"),E7,IF(AND('Encodage réponses Es'!$AW5="!",'Encodage réponses Es'!W5=""),"!",IF('Encodage réponses Es'!W5="","",'Encodage réponses Es'!W5)))</f>
        <v/>
      </c>
      <c r="AB7" s="261" t="str">
        <f>IF(OR(E7="a",E7="A"),E7,IF(AND('Encodage réponses Es'!$AW5="!",'Encodage réponses Es'!X5=""),"!",IF('Encodage réponses Es'!X5="","",'Encodage réponses Es'!X5)))</f>
        <v/>
      </c>
      <c r="AC7" s="261" t="str">
        <f>IF(OR(E7="a",E7="A"),E7,IF(AND('Encodage réponses Es'!$AW5="!",'Encodage réponses Es'!Y5=""),"!",IF('Encodage réponses Es'!Y5="","",'Encodage réponses Es'!Y5)))</f>
        <v/>
      </c>
      <c r="AD7" s="261" t="str">
        <f>IF(OR(E7="a",E7="A"),E7,IF(AND('Encodage réponses Es'!$AW5="!",'Encodage réponses Es'!Z5=""),"!",IF('Encodage réponses Es'!Z5="","",'Encodage réponses Es'!Z5)))</f>
        <v/>
      </c>
      <c r="AE7" s="261" t="str">
        <f>IF(OR(E7="a",E7="A"),E7,IF(AND('Encodage réponses Es'!$AW5="!",'Encodage réponses Es'!AA5=""),"!",IF('Encodage réponses Es'!AA5="","",'Encodage réponses Es'!AA5)))</f>
        <v/>
      </c>
      <c r="AF7" s="261" t="str">
        <f>IF(OR(E7="a",E7="A"),E7,IF(AND('Encodage réponses Es'!$AW5="!",'Encodage réponses Es'!AB5=""),"!",IF('Encodage réponses Es'!AB5="","",'Encodage réponses Es'!AB5)))</f>
        <v/>
      </c>
      <c r="AG7" s="187" t="str">
        <f>IF(OR(E7="a",E7="A"),E7,IF(AND('Encodage réponses Es'!$AW5="!",'Encodage réponses Es'!AC5=""),"!",IF('Encodage réponses Es'!AC5="","",'Encodage réponses Es'!AC5)))</f>
        <v/>
      </c>
      <c r="AH7" s="187" t="str">
        <f>IF(OR(E7="a",E7="A"),E7,IF(AND('Encodage réponses Es'!$AW5="!",'Encodage réponses Es'!AD5=""),"!",IF('Encodage réponses Es'!AD5="","",'Encodage réponses Es'!AD5)))</f>
        <v/>
      </c>
      <c r="AI7" s="187" t="str">
        <f>IF(OR(E7="a",E7="A"),E7,IF(AND('Encodage réponses Es'!$AW5="!",'Encodage réponses Es'!AE5=""),"!",IF('Encodage réponses Es'!AE5="","",'Encodage réponses Es'!AE5)))</f>
        <v/>
      </c>
      <c r="AJ7" s="187" t="str">
        <f>IF(OR(E7="a",E7="A"),E7,IF(AND('Encodage réponses Es'!$AW5="!",'Encodage réponses Es'!AF5=""),"!",IF('Encodage réponses Es'!AF5="","",'Encodage réponses Es'!AF5)))</f>
        <v/>
      </c>
      <c r="AK7" s="187" t="str">
        <f>IF(OR(E7="a",E7="A"),E7,IF(AND('Encodage réponses Es'!$AW5="!",'Encodage réponses Es'!AG5=""),"!",IF('Encodage réponses Es'!AG5="","",'Encodage réponses Es'!AG5)))</f>
        <v/>
      </c>
      <c r="AL7" s="187" t="str">
        <f>IF(OR(E7="a",E7="A"),E7,IF(AND('Encodage réponses Es'!$AW5="!",'Encodage réponses Es'!AH5=""),"!",IF('Encodage réponses Es'!AH5="","",'Encodage réponses Es'!AH5)))</f>
        <v/>
      </c>
      <c r="AM7" s="187" t="str">
        <f>IF(OR(E7="a",E7="A"),E7,IF(AND('Encodage réponses Es'!$AW5="!",'Encodage réponses Es'!AI5=""),"!",IF('Encodage réponses Es'!AI5="","",'Encodage réponses Es'!AI5)))</f>
        <v/>
      </c>
      <c r="AN7" s="261" t="str">
        <f>IF(OR(E7="a",E7="A"),E7,IF(AND('Encodage réponses Es'!$AW5="!",'Encodage réponses Es'!AJ5=""),"!",IF('Encodage réponses Es'!AJ5="","",'Encodage réponses Es'!AJ5)))</f>
        <v/>
      </c>
      <c r="AO7" s="187" t="str">
        <f>IF(OR(E7="a",E7="A"),E7,IF(AND('Encodage réponses Es'!$AW5="!",'Encodage réponses Es'!AK5=""),"!",IF('Encodage réponses Es'!AK5="","",'Encodage réponses Es'!AK5)))</f>
        <v/>
      </c>
      <c r="AP7" s="261" t="str">
        <f>IF(OR(E7="a",E7="A"),E7,IF(AND('Encodage réponses Es'!$AW5="!",'Encodage réponses Es'!AL5=""),"!",IF('Encodage réponses Es'!AL5="","",'Encodage réponses Es'!AL5)))</f>
        <v/>
      </c>
      <c r="AQ7" s="312" t="str">
        <f>IF(OR(E7="a",E7="A"),E7,IF(AND('Encodage réponses Es'!$AW5="!",'Encodage réponses Es'!AM5=""),"!",IF('Encodage réponses Es'!AM5="","",'Encodage réponses Es'!AM5)))</f>
        <v/>
      </c>
      <c r="AR7" s="510" t="str">
        <f t="shared" si="7"/>
        <v/>
      </c>
      <c r="AS7" s="511"/>
      <c r="AT7" s="172" t="str">
        <f t="shared" si="8"/>
        <v/>
      </c>
      <c r="AU7" s="276" t="str">
        <f t="shared" si="9"/>
        <v/>
      </c>
      <c r="AV7" s="187" t="str">
        <f>IF(OR(E7="a",E7="A"),E7,IF(AND('Encodage réponses Es'!$AW5="!",'Encodage réponses Es'!L5=""),"!",IF('Encodage réponses Es'!L5="","",'Encodage réponses Es'!L5)))</f>
        <v/>
      </c>
      <c r="AW7" s="182" t="str">
        <f>IF(OR(E7="a",E7="A"),E7,IF(AND('Encodage réponses Es'!$AW5="!",'Encodage réponses Es'!M5=""),"!",IF('Encodage réponses Es'!M5="","",'Encodage réponses Es'!M5)))</f>
        <v/>
      </c>
      <c r="AX7" s="182" t="str">
        <f>IF(OR(E7="a",E7="A"),E7,IF(AND('Encodage réponses Es'!$AW5="!",'Encodage réponses Es'!N5=""),"!",IF('Encodage réponses Es'!N5="","",'Encodage réponses Es'!N5)))</f>
        <v/>
      </c>
      <c r="AY7" s="267" t="str">
        <f>IF(OR(E7="a",E7="A"),E7,IF(AND('Encodage réponses Es'!$AW5="!",'Encodage réponses Es'!O5=""),"!",IF('Encodage réponses Es'!O5="","",'Encodage réponses Es'!O5)))</f>
        <v/>
      </c>
      <c r="AZ7" s="512" t="str">
        <f t="shared" si="10"/>
        <v/>
      </c>
      <c r="BA7" s="507"/>
      <c r="BB7" s="180" t="str">
        <f>IF(OR(E7="a",E7="A"),E7,IF(AND('Encodage réponses Es'!$AW5="!",'Encodage réponses Es'!AN5=""),"!",IF('Encodage réponses Es'!AN5="","",'Encodage réponses Es'!AN5)))</f>
        <v/>
      </c>
      <c r="BC7" s="143" t="str">
        <f>IF(OR(E7="a",E7="A"),E7,IF(AND('Encodage réponses Es'!$AW5="!",'Encodage réponses Es'!AO5=""),"!",IF('Encodage réponses Es'!AO5="","",'Encodage réponses Es'!AO5)))</f>
        <v/>
      </c>
      <c r="BD7" s="143" t="str">
        <f>IF(OR(E7="a",E7="A"),E7,IF(AND('Encodage réponses Es'!$AW5="!",'Encodage réponses Es'!AP5=""),"!",IF('Encodage réponses Es'!AP5="","",'Encodage réponses Es'!AP5)))</f>
        <v/>
      </c>
      <c r="BE7" s="272" t="str">
        <f>IF(OR(E7="a",E7="A"),E7,IF(AND('Encodage réponses Es'!$AW5="!",'Encodage réponses Es'!AQ5=""),"!",IF('Encodage réponses Es'!AQ5="","",'Encodage réponses Es'!AQ5)))</f>
        <v/>
      </c>
      <c r="BF7" s="272" t="str">
        <f>IF(OR(E7="a",E7="A"),E7,IF(AND('Encodage réponses Es'!$AW5="!",'Encodage réponses Es'!AR5=""),"!",IF('Encodage réponses Es'!AR5="","",'Encodage réponses Es'!AR5)))</f>
        <v/>
      </c>
      <c r="BG7" s="272" t="str">
        <f>IF(OR(E7="a",E7="A"),E7,IF(AND('Encodage réponses Es'!$AW5="!",'Encodage réponses Es'!AS5=""),"!",IF('Encodage réponses Es'!AS5="","",'Encodage réponses Es'!AS5)))</f>
        <v/>
      </c>
      <c r="BH7" s="272" t="str">
        <f>IF(OR(E7="a",E7="A"),E7,IF(AND('Encodage réponses Es'!$AW5="!",'Encodage réponses Es'!AT5=""),"!",IF('Encodage réponses Es'!AT5="","",'Encodage réponses Es'!AT5)))</f>
        <v/>
      </c>
      <c r="BI7" s="272" t="str">
        <f>IF(OR(E7="a",E7="A"),E7,IF(AND('Encodage réponses Es'!$AW5="!",'Encodage réponses Es'!AU5=""),"!",IF('Encodage réponses Es'!AU5="","",'Encodage réponses Es'!AU5)))</f>
        <v/>
      </c>
      <c r="BJ7" s="314" t="str">
        <f>IF(OR(E7="a",E7="A"),E7,IF(AND('Encodage réponses Es'!$AW5="!",'Encodage réponses Es'!AV5=""),"!",IF('Encodage réponses Es'!AV5="","",'Encodage réponses Es'!AV5)))</f>
        <v/>
      </c>
      <c r="BK7" s="506" t="str">
        <f t="shared" si="11"/>
        <v/>
      </c>
      <c r="BL7" s="507"/>
      <c r="BM7" s="279" t="str">
        <f t="shared" si="12"/>
        <v/>
      </c>
      <c r="BN7" s="282" t="str">
        <f t="shared" si="13"/>
        <v/>
      </c>
    </row>
    <row r="8" spans="1:66" ht="11.25" customHeight="1" x14ac:dyDescent="0.25">
      <c r="A8" s="569"/>
      <c r="B8" s="570"/>
      <c r="C8" s="21">
        <v>4</v>
      </c>
      <c r="D8" s="21" t="str">
        <f>IF('Encodage réponses Es'!F6=0,"",'Encodage réponses Es'!F6)</f>
        <v/>
      </c>
      <c r="E8" s="207" t="str">
        <f>IF('Encodage réponses Es'!I6="","",'Encodage réponses Es'!I6)</f>
        <v/>
      </c>
      <c r="F8" s="87"/>
      <c r="G8" s="172" t="str">
        <f t="shared" si="0"/>
        <v/>
      </c>
      <c r="H8" s="134" t="str">
        <f t="shared" si="1"/>
        <v/>
      </c>
      <c r="I8" s="174"/>
      <c r="J8" s="172" t="str">
        <f t="shared" si="2"/>
        <v/>
      </c>
      <c r="K8" s="134" t="str">
        <f t="shared" si="3"/>
        <v/>
      </c>
      <c r="L8" s="174"/>
      <c r="M8" s="172" t="str">
        <f t="shared" si="4"/>
        <v/>
      </c>
      <c r="N8" s="134" t="str">
        <f t="shared" si="5"/>
        <v/>
      </c>
      <c r="O8" s="175"/>
      <c r="P8" s="254" t="str">
        <f>IF(OR(E8="a",E8="A"),E8,IF(AND('Encodage réponses Es'!AW6="!",'Encodage réponses Es'!J6=""),"!",IF('Encodage réponses Es'!J6="","",'Encodage réponses Es'!J6)))</f>
        <v/>
      </c>
      <c r="Q8" s="267" t="str">
        <f>IF(OR(E8="a",E8="A"),E8,IF(AND('Encodage réponses Es'!AW6="!",'Encodage réponses Es'!K6=""),"!",IF('Encodage réponses Es'!K6="","",'Encodage réponses Es'!K6)))</f>
        <v/>
      </c>
      <c r="R8" s="515" t="str">
        <f t="shared" si="6"/>
        <v/>
      </c>
      <c r="S8" s="516"/>
      <c r="T8" s="265" t="str">
        <f>IF(OR(E8="a",E8="A"),E8,IF(AND('Encodage réponses Es'!$AW6="!",'Encodage réponses Es'!P6=""),"!",IF('Encodage réponses Es'!P6="","",'Encodage réponses Es'!P6)))</f>
        <v/>
      </c>
      <c r="U8" s="187" t="str">
        <f>IF(OR(E8="a",E8="A"),E8,IF(AND('Encodage réponses Es'!$AW6="!",'Encodage réponses Es'!Q6=""),"!",IF('Encodage réponses Es'!Q6="","",'Encodage réponses Es'!Q6)))</f>
        <v/>
      </c>
      <c r="V8" s="187" t="str">
        <f>IF(OR(E8="a",E8="A"),E8,IF(AND('Encodage réponses Es'!$AW6="!",'Encodage réponses Es'!R6=""),"!",IF('Encodage réponses Es'!R6="","",'Encodage réponses Es'!R6)))</f>
        <v/>
      </c>
      <c r="W8" s="187" t="str">
        <f>IF(OR(E8="a",E8="A"),E8,IF(AND('Encodage réponses Es'!$AW6="!",'Encodage réponses Es'!S6=""),"!",IF('Encodage réponses Es'!S6="","",'Encodage réponses Es'!S6)))</f>
        <v/>
      </c>
      <c r="X8" s="187" t="str">
        <f>IF(OR(E8="a",E8="A"),E8,IF(AND('Encodage réponses Es'!$AW6="!",'Encodage réponses Es'!T6=""),"!",IF('Encodage réponses Es'!T6="","",'Encodage réponses Es'!T6)))</f>
        <v/>
      </c>
      <c r="Y8" s="187" t="str">
        <f>IF(OR(E8="a",E8="A"),E8,IF(AND('Encodage réponses Es'!$AW6="!",'Encodage réponses Es'!U6=""),"!",IF('Encodage réponses Es'!U6="","",'Encodage réponses Es'!U6)))</f>
        <v/>
      </c>
      <c r="Z8" s="187" t="str">
        <f>IF(OR(E8="a",E8="A"),E8,IF(AND('Encodage réponses Es'!$AW6="!",'Encodage réponses Es'!V6=""),"!",IF('Encodage réponses Es'!V6="","",'Encodage réponses Es'!V6)))</f>
        <v/>
      </c>
      <c r="AA8" s="261" t="str">
        <f>IF(OR(E8="a",E8="A"),E8,IF(AND('Encodage réponses Es'!$AW6="!",'Encodage réponses Es'!W6=""),"!",IF('Encodage réponses Es'!W6="","",'Encodage réponses Es'!W6)))</f>
        <v/>
      </c>
      <c r="AB8" s="261" t="str">
        <f>IF(OR(E8="a",E8="A"),E8,IF(AND('Encodage réponses Es'!$AW6="!",'Encodage réponses Es'!X6=""),"!",IF('Encodage réponses Es'!X6="","",'Encodage réponses Es'!X6)))</f>
        <v/>
      </c>
      <c r="AC8" s="261" t="str">
        <f>IF(OR(E8="a",E8="A"),E8,IF(AND('Encodage réponses Es'!$AW6="!",'Encodage réponses Es'!Y6=""),"!",IF('Encodage réponses Es'!Y6="","",'Encodage réponses Es'!Y6)))</f>
        <v/>
      </c>
      <c r="AD8" s="261" t="str">
        <f>IF(OR(E8="a",E8="A"),E8,IF(AND('Encodage réponses Es'!$AW6="!",'Encodage réponses Es'!Z6=""),"!",IF('Encodage réponses Es'!Z6="","",'Encodage réponses Es'!Z6)))</f>
        <v/>
      </c>
      <c r="AE8" s="261" t="str">
        <f>IF(OR(E8="a",E8="A"),E8,IF(AND('Encodage réponses Es'!$AW6="!",'Encodage réponses Es'!AA6=""),"!",IF('Encodage réponses Es'!AA6="","",'Encodage réponses Es'!AA6)))</f>
        <v/>
      </c>
      <c r="AF8" s="261" t="str">
        <f>IF(OR(E8="a",E8="A"),E8,IF(AND('Encodage réponses Es'!$AW6="!",'Encodage réponses Es'!AB6=""),"!",IF('Encodage réponses Es'!AB6="","",'Encodage réponses Es'!AB6)))</f>
        <v/>
      </c>
      <c r="AG8" s="187" t="str">
        <f>IF(OR(E8="a",E8="A"),E8,IF(AND('Encodage réponses Es'!$AW6="!",'Encodage réponses Es'!AC6=""),"!",IF('Encodage réponses Es'!AC6="","",'Encodage réponses Es'!AC6)))</f>
        <v/>
      </c>
      <c r="AH8" s="187" t="str">
        <f>IF(OR(E8="a",E8="A"),E8,IF(AND('Encodage réponses Es'!$AW6="!",'Encodage réponses Es'!AD6=""),"!",IF('Encodage réponses Es'!AD6="","",'Encodage réponses Es'!AD6)))</f>
        <v/>
      </c>
      <c r="AI8" s="187" t="str">
        <f>IF(OR(E8="a",E8="A"),E8,IF(AND('Encodage réponses Es'!$AW6="!",'Encodage réponses Es'!AE6=""),"!",IF('Encodage réponses Es'!AE6="","",'Encodage réponses Es'!AE6)))</f>
        <v/>
      </c>
      <c r="AJ8" s="187" t="str">
        <f>IF(OR(E8="a",E8="A"),E8,IF(AND('Encodage réponses Es'!$AW6="!",'Encodage réponses Es'!AF6=""),"!",IF('Encodage réponses Es'!AF6="","",'Encodage réponses Es'!AF6)))</f>
        <v/>
      </c>
      <c r="AK8" s="187" t="str">
        <f>IF(OR(E8="a",E8="A"),E8,IF(AND('Encodage réponses Es'!$AW6="!",'Encodage réponses Es'!AG6=""),"!",IF('Encodage réponses Es'!AG6="","",'Encodage réponses Es'!AG6)))</f>
        <v/>
      </c>
      <c r="AL8" s="187" t="str">
        <f>IF(OR(E8="a",E8="A"),E8,IF(AND('Encodage réponses Es'!$AW6="!",'Encodage réponses Es'!AH6=""),"!",IF('Encodage réponses Es'!AH6="","",'Encodage réponses Es'!AH6)))</f>
        <v/>
      </c>
      <c r="AM8" s="187" t="str">
        <f>IF(OR(E8="a",E8="A"),E8,IF(AND('Encodage réponses Es'!$AW6="!",'Encodage réponses Es'!AI6=""),"!",IF('Encodage réponses Es'!AI6="","",'Encodage réponses Es'!AI6)))</f>
        <v/>
      </c>
      <c r="AN8" s="261" t="str">
        <f>IF(OR(E8="a",E8="A"),E8,IF(AND('Encodage réponses Es'!$AW6="!",'Encodage réponses Es'!AJ6=""),"!",IF('Encodage réponses Es'!AJ6="","",'Encodage réponses Es'!AJ6)))</f>
        <v/>
      </c>
      <c r="AO8" s="187" t="str">
        <f>IF(OR(E8="a",E8="A"),E8,IF(AND('Encodage réponses Es'!$AW6="!",'Encodage réponses Es'!AK6=""),"!",IF('Encodage réponses Es'!AK6="","",'Encodage réponses Es'!AK6)))</f>
        <v/>
      </c>
      <c r="AP8" s="261" t="str">
        <f>IF(OR(E8="a",E8="A"),E8,IF(AND('Encodage réponses Es'!$AW6="!",'Encodage réponses Es'!AL6=""),"!",IF('Encodage réponses Es'!AL6="","",'Encodage réponses Es'!AL6)))</f>
        <v/>
      </c>
      <c r="AQ8" s="312" t="str">
        <f>IF(OR(E8="a",E8="A"),E8,IF(AND('Encodage réponses Es'!$AW6="!",'Encodage réponses Es'!AM6=""),"!",IF('Encodage réponses Es'!AM6="","",'Encodage réponses Es'!AM6)))</f>
        <v/>
      </c>
      <c r="AR8" s="510" t="str">
        <f t="shared" si="7"/>
        <v/>
      </c>
      <c r="AS8" s="511"/>
      <c r="AT8" s="172" t="str">
        <f t="shared" si="8"/>
        <v/>
      </c>
      <c r="AU8" s="276" t="str">
        <f t="shared" si="9"/>
        <v/>
      </c>
      <c r="AV8" s="236" t="str">
        <f>IF(OR(E8="a",E8="A"),E8,IF(AND('Encodage réponses Es'!$AW6="!",'Encodage réponses Es'!L6=""),"!",IF('Encodage réponses Es'!L6="","",'Encodage réponses Es'!L6)))</f>
        <v/>
      </c>
      <c r="AW8" s="183" t="str">
        <f>IF(OR(E8="a",E8="A"),E8,IF(AND('Encodage réponses Es'!$AW6="!",'Encodage réponses Es'!M6=""),"!",IF('Encodage réponses Es'!M6="","",'Encodage réponses Es'!M6)))</f>
        <v/>
      </c>
      <c r="AX8" s="183" t="str">
        <f>IF(OR(E8="a",E8="A"),E8,IF(AND('Encodage réponses Es'!$AW6="!",'Encodage réponses Es'!N6=""),"!",IF('Encodage réponses Es'!N6="","",'Encodage réponses Es'!N6)))</f>
        <v/>
      </c>
      <c r="AY8" s="268" t="str">
        <f>IF(OR(E8="a",E8="A"),E8,IF(AND('Encodage réponses Es'!$AW6="!",'Encodage réponses Es'!O6=""),"!",IF('Encodage réponses Es'!O6="","",'Encodage réponses Es'!O6)))</f>
        <v/>
      </c>
      <c r="AZ8" s="512" t="str">
        <f t="shared" si="10"/>
        <v/>
      </c>
      <c r="BA8" s="507"/>
      <c r="BB8" s="180" t="str">
        <f>IF(OR(E8="a",E8="A"),E8,IF(AND('Encodage réponses Es'!$AW6="!",'Encodage réponses Es'!AN6=""),"!",IF('Encodage réponses Es'!AN6="","",'Encodage réponses Es'!AN6)))</f>
        <v/>
      </c>
      <c r="BC8" s="143" t="str">
        <f>IF(OR(E8="a",E8="A"),E8,IF(AND('Encodage réponses Es'!$AW6="!",'Encodage réponses Es'!AO6=""),"!",IF('Encodage réponses Es'!AO6="","",'Encodage réponses Es'!AO6)))</f>
        <v/>
      </c>
      <c r="BD8" s="143" t="str">
        <f>IF(OR(E8="a",E8="A"),E8,IF(AND('Encodage réponses Es'!$AW6="!",'Encodage réponses Es'!AP6=""),"!",IF('Encodage réponses Es'!AP6="","",'Encodage réponses Es'!AP6)))</f>
        <v/>
      </c>
      <c r="BE8" s="272" t="str">
        <f>IF(OR(E8="a",E8="A"),E8,IF(AND('Encodage réponses Es'!$AW6="!",'Encodage réponses Es'!AQ6=""),"!",IF('Encodage réponses Es'!AQ6="","",'Encodage réponses Es'!AQ6)))</f>
        <v/>
      </c>
      <c r="BF8" s="272" t="str">
        <f>IF(OR(E8="a",E8="A"),E8,IF(AND('Encodage réponses Es'!$AW6="!",'Encodage réponses Es'!AR6=""),"!",IF('Encodage réponses Es'!AR6="","",'Encodage réponses Es'!AR6)))</f>
        <v/>
      </c>
      <c r="BG8" s="272" t="str">
        <f>IF(OR(E8="a",E8="A"),E8,IF(AND('Encodage réponses Es'!$AW6="!",'Encodage réponses Es'!AS6=""),"!",IF('Encodage réponses Es'!AS6="","",'Encodage réponses Es'!AS6)))</f>
        <v/>
      </c>
      <c r="BH8" s="272" t="str">
        <f>IF(OR(E8="a",E8="A"),E8,IF(AND('Encodage réponses Es'!$AW6="!",'Encodage réponses Es'!AT6=""),"!",IF('Encodage réponses Es'!AT6="","",'Encodage réponses Es'!AT6)))</f>
        <v/>
      </c>
      <c r="BI8" s="272" t="str">
        <f>IF(OR(E8="a",E8="A"),E8,IF(AND('Encodage réponses Es'!$AW6="!",'Encodage réponses Es'!AU6=""),"!",IF('Encodage réponses Es'!AU6="","",'Encodage réponses Es'!AU6)))</f>
        <v/>
      </c>
      <c r="BJ8" s="314" t="str">
        <f>IF(OR(E8="a",E8="A"),E8,IF(AND('Encodage réponses Es'!$AW6="!",'Encodage réponses Es'!AV6=""),"!",IF('Encodage réponses Es'!AV6="","",'Encodage réponses Es'!AV6)))</f>
        <v/>
      </c>
      <c r="BK8" s="506" t="str">
        <f t="shared" si="11"/>
        <v/>
      </c>
      <c r="BL8" s="507"/>
      <c r="BM8" s="279" t="str">
        <f t="shared" si="12"/>
        <v/>
      </c>
      <c r="BN8" s="282" t="str">
        <f t="shared" si="13"/>
        <v/>
      </c>
    </row>
    <row r="9" spans="1:66" ht="11.25" customHeight="1" x14ac:dyDescent="0.25">
      <c r="A9" s="569"/>
      <c r="B9" s="570"/>
      <c r="C9" s="21">
        <v>5</v>
      </c>
      <c r="D9" s="21" t="str">
        <f>IF('Encodage réponses Es'!F7=0,"",'Encodage réponses Es'!F7)</f>
        <v/>
      </c>
      <c r="E9" s="207" t="str">
        <f>IF('Encodage réponses Es'!I7="","",'Encodage réponses Es'!I7)</f>
        <v/>
      </c>
      <c r="F9" s="87"/>
      <c r="G9" s="172" t="str">
        <f t="shared" si="0"/>
        <v/>
      </c>
      <c r="H9" s="134" t="str">
        <f t="shared" si="1"/>
        <v/>
      </c>
      <c r="I9" s="174"/>
      <c r="J9" s="172" t="str">
        <f t="shared" si="2"/>
        <v/>
      </c>
      <c r="K9" s="134" t="str">
        <f t="shared" si="3"/>
        <v/>
      </c>
      <c r="L9" s="174"/>
      <c r="M9" s="172" t="str">
        <f t="shared" si="4"/>
        <v/>
      </c>
      <c r="N9" s="134" t="str">
        <f t="shared" si="5"/>
        <v/>
      </c>
      <c r="O9" s="175"/>
      <c r="P9" s="256" t="str">
        <f>IF(OR(E9="a",E9="A"),E9,IF(AND('Encodage réponses Es'!AW7="!",'Encodage réponses Es'!J7=""),"!",IF('Encodage réponses Es'!J7="","",'Encodage réponses Es'!J7)))</f>
        <v/>
      </c>
      <c r="Q9" s="267" t="str">
        <f>IF(OR(E9="a",E9="A"),E9,IF(AND('Encodage réponses Es'!AW7="!",'Encodage réponses Es'!K7=""),"!",IF('Encodage réponses Es'!K7="","",'Encodage réponses Es'!K7)))</f>
        <v/>
      </c>
      <c r="R9" s="515" t="str">
        <f t="shared" si="6"/>
        <v/>
      </c>
      <c r="S9" s="516"/>
      <c r="T9" s="265" t="str">
        <f>IF(OR(E9="a",E9="A"),E9,IF(AND('Encodage réponses Es'!$AW7="!",'Encodage réponses Es'!P7=""),"!",IF('Encodage réponses Es'!P7="","",'Encodage réponses Es'!P7)))</f>
        <v/>
      </c>
      <c r="U9" s="187" t="str">
        <f>IF(OR(E9="a",E9="A"),E9,IF(AND('Encodage réponses Es'!$AW7="!",'Encodage réponses Es'!Q7=""),"!",IF('Encodage réponses Es'!Q7="","",'Encodage réponses Es'!Q7)))</f>
        <v/>
      </c>
      <c r="V9" s="187" t="str">
        <f>IF(OR(E9="a",E9="A"),E9,IF(AND('Encodage réponses Es'!$AW7="!",'Encodage réponses Es'!R7=""),"!",IF('Encodage réponses Es'!R7="","",'Encodage réponses Es'!R7)))</f>
        <v/>
      </c>
      <c r="W9" s="187" t="str">
        <f>IF(OR(E9="a",E9="A"),E9,IF(AND('Encodage réponses Es'!$AW7="!",'Encodage réponses Es'!S7=""),"!",IF('Encodage réponses Es'!S7="","",'Encodage réponses Es'!S7)))</f>
        <v/>
      </c>
      <c r="X9" s="187" t="str">
        <f>IF(OR(E9="a",E9="A"),E9,IF(AND('Encodage réponses Es'!$AW7="!",'Encodage réponses Es'!T7=""),"!",IF('Encodage réponses Es'!T7="","",'Encodage réponses Es'!T7)))</f>
        <v/>
      </c>
      <c r="Y9" s="187" t="str">
        <f>IF(OR(E9="a",E9="A"),E9,IF(AND('Encodage réponses Es'!$AW7="!",'Encodage réponses Es'!U7=""),"!",IF('Encodage réponses Es'!U7="","",'Encodage réponses Es'!U7)))</f>
        <v/>
      </c>
      <c r="Z9" s="187" t="str">
        <f>IF(OR(E9="a",E9="A"),E9,IF(AND('Encodage réponses Es'!$AW7="!",'Encodage réponses Es'!V7=""),"!",IF('Encodage réponses Es'!V7="","",'Encodage réponses Es'!V7)))</f>
        <v/>
      </c>
      <c r="AA9" s="261" t="str">
        <f>IF(OR(E9="a",E9="A"),E9,IF(AND('Encodage réponses Es'!$AW7="!",'Encodage réponses Es'!W7=""),"!",IF('Encodage réponses Es'!W7="","",'Encodage réponses Es'!W7)))</f>
        <v/>
      </c>
      <c r="AB9" s="261" t="str">
        <f>IF(OR(E9="a",E9="A"),E9,IF(AND('Encodage réponses Es'!$AW7="!",'Encodage réponses Es'!X7=""),"!",IF('Encodage réponses Es'!X7="","",'Encodage réponses Es'!X7)))</f>
        <v/>
      </c>
      <c r="AC9" s="261" t="str">
        <f>IF(OR(E9="a",E9="A"),E9,IF(AND('Encodage réponses Es'!$AW7="!",'Encodage réponses Es'!Y7=""),"!",IF('Encodage réponses Es'!Y7="","",'Encodage réponses Es'!Y7)))</f>
        <v/>
      </c>
      <c r="AD9" s="261" t="str">
        <f>IF(OR(E9="a",E9="A"),E9,IF(AND('Encodage réponses Es'!$AW7="!",'Encodage réponses Es'!Z7=""),"!",IF('Encodage réponses Es'!Z7="","",'Encodage réponses Es'!Z7)))</f>
        <v/>
      </c>
      <c r="AE9" s="261" t="str">
        <f>IF(OR(E9="a",E9="A"),E9,IF(AND('Encodage réponses Es'!$AW7="!",'Encodage réponses Es'!AA7=""),"!",IF('Encodage réponses Es'!AA7="","",'Encodage réponses Es'!AA7)))</f>
        <v/>
      </c>
      <c r="AF9" s="261" t="str">
        <f>IF(OR(E9="a",E9="A"),E9,IF(AND('Encodage réponses Es'!$AW7="!",'Encodage réponses Es'!AB7=""),"!",IF('Encodage réponses Es'!AB7="","",'Encodage réponses Es'!AB7)))</f>
        <v/>
      </c>
      <c r="AG9" s="187" t="str">
        <f>IF(OR(E9="a",E9="A"),E9,IF(AND('Encodage réponses Es'!$AW7="!",'Encodage réponses Es'!AC7=""),"!",IF('Encodage réponses Es'!AC7="","",'Encodage réponses Es'!AC7)))</f>
        <v/>
      </c>
      <c r="AH9" s="187" t="str">
        <f>IF(OR(E9="a",E9="A"),E9,IF(AND('Encodage réponses Es'!$AW7="!",'Encodage réponses Es'!AD7=""),"!",IF('Encodage réponses Es'!AD7="","",'Encodage réponses Es'!AD7)))</f>
        <v/>
      </c>
      <c r="AI9" s="187" t="str">
        <f>IF(OR(E9="a",E9="A"),E9,IF(AND('Encodage réponses Es'!$AW7="!",'Encodage réponses Es'!AE7=""),"!",IF('Encodage réponses Es'!AE7="","",'Encodage réponses Es'!AE7)))</f>
        <v/>
      </c>
      <c r="AJ9" s="187" t="str">
        <f>IF(OR(E9="a",E9="A"),E9,IF(AND('Encodage réponses Es'!$AW7="!",'Encodage réponses Es'!AF7=""),"!",IF('Encodage réponses Es'!AF7="","",'Encodage réponses Es'!AF7)))</f>
        <v/>
      </c>
      <c r="AK9" s="187" t="str">
        <f>IF(OR(E9="a",E9="A"),E9,IF(AND('Encodage réponses Es'!$AW7="!",'Encodage réponses Es'!AG7=""),"!",IF('Encodage réponses Es'!AG7="","",'Encodage réponses Es'!AG7)))</f>
        <v/>
      </c>
      <c r="AL9" s="187" t="str">
        <f>IF(OR(E9="a",E9="A"),E9,IF(AND('Encodage réponses Es'!$AW7="!",'Encodage réponses Es'!AH7=""),"!",IF('Encodage réponses Es'!AH7="","",'Encodage réponses Es'!AH7)))</f>
        <v/>
      </c>
      <c r="AM9" s="187" t="str">
        <f>IF(OR(E9="a",E9="A"),E9,IF(AND('Encodage réponses Es'!$AW7="!",'Encodage réponses Es'!AI7=""),"!",IF('Encodage réponses Es'!AI7="","",'Encodage réponses Es'!AI7)))</f>
        <v/>
      </c>
      <c r="AN9" s="261" t="str">
        <f>IF(OR(E9="a",E9="A"),E9,IF(AND('Encodage réponses Es'!$AW7="!",'Encodage réponses Es'!AJ7=""),"!",IF('Encodage réponses Es'!AJ7="","",'Encodage réponses Es'!AJ7)))</f>
        <v/>
      </c>
      <c r="AO9" s="187" t="str">
        <f>IF(OR(E9="a",E9="A"),E9,IF(AND('Encodage réponses Es'!$AW7="!",'Encodage réponses Es'!AK7=""),"!",IF('Encodage réponses Es'!AK7="","",'Encodage réponses Es'!AK7)))</f>
        <v/>
      </c>
      <c r="AP9" s="261" t="str">
        <f>IF(OR(E9="a",E9="A"),E9,IF(AND('Encodage réponses Es'!$AW7="!",'Encodage réponses Es'!AL7=""),"!",IF('Encodage réponses Es'!AL7="","",'Encodage réponses Es'!AL7)))</f>
        <v/>
      </c>
      <c r="AQ9" s="312" t="str">
        <f>IF(OR(E9="a",E9="A"),E9,IF(AND('Encodage réponses Es'!$AW7="!",'Encodage réponses Es'!AM7=""),"!",IF('Encodage réponses Es'!AM7="","",'Encodage réponses Es'!AM7)))</f>
        <v/>
      </c>
      <c r="AR9" s="510" t="str">
        <f t="shared" si="7"/>
        <v/>
      </c>
      <c r="AS9" s="511"/>
      <c r="AT9" s="172" t="str">
        <f t="shared" si="8"/>
        <v/>
      </c>
      <c r="AU9" s="276" t="str">
        <f t="shared" si="9"/>
        <v/>
      </c>
      <c r="AV9" s="237" t="str">
        <f>IF(OR(E9="a",E9="A"),E9,IF(AND('Encodage réponses Es'!$AW7="!",'Encodage réponses Es'!L7=""),"!",IF('Encodage réponses Es'!L7="","",'Encodage réponses Es'!L7)))</f>
        <v/>
      </c>
      <c r="AW9" s="184" t="str">
        <f>IF(OR(E9="a",E9="A"),E9,IF(AND('Encodage réponses Es'!$AW7="!",'Encodage réponses Es'!M7=""),"!",IF('Encodage réponses Es'!M7="","",'Encodage réponses Es'!M7)))</f>
        <v/>
      </c>
      <c r="AX9" s="184" t="str">
        <f>IF(OR(E9="a",E9="A"),E9,IF(AND('Encodage réponses Es'!$AW7="!",'Encodage réponses Es'!N7=""),"!",IF('Encodage réponses Es'!N7="","",'Encodage réponses Es'!N7)))</f>
        <v/>
      </c>
      <c r="AY9" s="269" t="str">
        <f>IF(OR(E9="a",E9="A"),E9,IF(AND('Encodage réponses Es'!$AW7="!",'Encodage réponses Es'!O7=""),"!",IF('Encodage réponses Es'!O7="","",'Encodage réponses Es'!O7)))</f>
        <v/>
      </c>
      <c r="AZ9" s="512" t="str">
        <f t="shared" si="10"/>
        <v/>
      </c>
      <c r="BA9" s="507"/>
      <c r="BB9" s="180" t="str">
        <f>IF(OR(E9="a",E9="A"),E9,IF(AND('Encodage réponses Es'!$AW7="!",'Encodage réponses Es'!AN7=""),"!",IF('Encodage réponses Es'!AN7="","",'Encodage réponses Es'!AN7)))</f>
        <v/>
      </c>
      <c r="BC9" s="143" t="str">
        <f>IF(OR(E9="a",E9="A"),E9,IF(AND('Encodage réponses Es'!$AW7="!",'Encodage réponses Es'!AO7=""),"!",IF('Encodage réponses Es'!AO7="","",'Encodage réponses Es'!AO7)))</f>
        <v/>
      </c>
      <c r="BD9" s="143" t="str">
        <f>IF(OR(E9="a",E9="A"),E9,IF(AND('Encodage réponses Es'!$AW7="!",'Encodage réponses Es'!AP7=""),"!",IF('Encodage réponses Es'!AP7="","",'Encodage réponses Es'!AP7)))</f>
        <v/>
      </c>
      <c r="BE9" s="272" t="str">
        <f>IF(OR(E9="a",E9="A"),E9,IF(AND('Encodage réponses Es'!$AW7="!",'Encodage réponses Es'!AQ7=""),"!",IF('Encodage réponses Es'!AQ7="","",'Encodage réponses Es'!AQ7)))</f>
        <v/>
      </c>
      <c r="BF9" s="272" t="str">
        <f>IF(OR(E9="a",E9="A"),E9,IF(AND('Encodage réponses Es'!$AW7="!",'Encodage réponses Es'!AR7=""),"!",IF('Encodage réponses Es'!AR7="","",'Encodage réponses Es'!AR7)))</f>
        <v/>
      </c>
      <c r="BG9" s="272" t="str">
        <f>IF(OR(E9="a",E9="A"),E9,IF(AND('Encodage réponses Es'!$AW7="!",'Encodage réponses Es'!AS7=""),"!",IF('Encodage réponses Es'!AS7="","",'Encodage réponses Es'!AS7)))</f>
        <v/>
      </c>
      <c r="BH9" s="272" t="str">
        <f>IF(OR(E9="a",E9="A"),E9,IF(AND('Encodage réponses Es'!$AW7="!",'Encodage réponses Es'!AT7=""),"!",IF('Encodage réponses Es'!AT7="","",'Encodage réponses Es'!AT7)))</f>
        <v/>
      </c>
      <c r="BI9" s="272" t="str">
        <f>IF(OR(E9="a",E9="A"),E9,IF(AND('Encodage réponses Es'!$AW7="!",'Encodage réponses Es'!AU7=""),"!",IF('Encodage réponses Es'!AU7="","",'Encodage réponses Es'!AU7)))</f>
        <v/>
      </c>
      <c r="BJ9" s="314" t="str">
        <f>IF(OR(E9="a",E9="A"),E9,IF(AND('Encodage réponses Es'!$AW7="!",'Encodage réponses Es'!AV7=""),"!",IF('Encodage réponses Es'!AV7="","",'Encodage réponses Es'!AV7)))</f>
        <v/>
      </c>
      <c r="BK9" s="506" t="str">
        <f t="shared" si="11"/>
        <v/>
      </c>
      <c r="BL9" s="507"/>
      <c r="BM9" s="279" t="str">
        <f t="shared" si="12"/>
        <v/>
      </c>
      <c r="BN9" s="282" t="str">
        <f t="shared" si="13"/>
        <v/>
      </c>
    </row>
    <row r="10" spans="1:66" ht="11.25" customHeight="1" x14ac:dyDescent="0.25">
      <c r="A10" s="569"/>
      <c r="B10" s="570"/>
      <c r="C10" s="21">
        <v>6</v>
      </c>
      <c r="D10" s="21" t="str">
        <f>IF('Encodage réponses Es'!F8=0,"",'Encodage réponses Es'!F8)</f>
        <v/>
      </c>
      <c r="E10" s="207" t="str">
        <f>IF('Encodage réponses Es'!I8="","",'Encodage réponses Es'!I8)</f>
        <v/>
      </c>
      <c r="F10" s="87"/>
      <c r="G10" s="172" t="str">
        <f t="shared" si="0"/>
        <v/>
      </c>
      <c r="H10" s="134" t="str">
        <f t="shared" si="1"/>
        <v/>
      </c>
      <c r="I10" s="174"/>
      <c r="J10" s="172" t="str">
        <f t="shared" si="2"/>
        <v/>
      </c>
      <c r="K10" s="134" t="str">
        <f t="shared" si="3"/>
        <v/>
      </c>
      <c r="L10" s="174"/>
      <c r="M10" s="172" t="str">
        <f t="shared" si="4"/>
        <v/>
      </c>
      <c r="N10" s="134" t="str">
        <f t="shared" si="5"/>
        <v/>
      </c>
      <c r="O10" s="175"/>
      <c r="P10" s="257" t="str">
        <f>IF(OR(E10="a",E10="A"),E10,IF(AND('Encodage réponses Es'!AW8="!",'Encodage réponses Es'!J8=""),"!",IF('Encodage réponses Es'!J8="","",'Encodage réponses Es'!J8)))</f>
        <v/>
      </c>
      <c r="Q10" s="267" t="str">
        <f>IF(OR(E10="a",E10="A"),E10,IF(AND('Encodage réponses Es'!AW8="!",'Encodage réponses Es'!K8=""),"!",IF('Encodage réponses Es'!K8="","",'Encodage réponses Es'!K8)))</f>
        <v/>
      </c>
      <c r="R10" s="515" t="str">
        <f t="shared" si="6"/>
        <v/>
      </c>
      <c r="S10" s="516"/>
      <c r="T10" s="265" t="str">
        <f>IF(OR(E10="a",E10="A"),E10,IF(AND('Encodage réponses Es'!$AW8="!",'Encodage réponses Es'!P8=""),"!",IF('Encodage réponses Es'!P8="","",'Encodage réponses Es'!P8)))</f>
        <v/>
      </c>
      <c r="U10" s="187" t="str">
        <f>IF(OR(E10="a",E10="A"),E10,IF(AND('Encodage réponses Es'!$AW8="!",'Encodage réponses Es'!Q8=""),"!",IF('Encodage réponses Es'!Q8="","",'Encodage réponses Es'!Q8)))</f>
        <v/>
      </c>
      <c r="V10" s="187" t="str">
        <f>IF(OR(E10="a",E10="A"),E10,IF(AND('Encodage réponses Es'!$AW8="!",'Encodage réponses Es'!R8=""),"!",IF('Encodage réponses Es'!R8="","",'Encodage réponses Es'!R8)))</f>
        <v/>
      </c>
      <c r="W10" s="187" t="str">
        <f>IF(OR(E10="a",E10="A"),E10,IF(AND('Encodage réponses Es'!$AW8="!",'Encodage réponses Es'!S8=""),"!",IF('Encodage réponses Es'!S8="","",'Encodage réponses Es'!S8)))</f>
        <v/>
      </c>
      <c r="X10" s="187" t="str">
        <f>IF(OR(E10="a",E10="A"),E10,IF(AND('Encodage réponses Es'!$AW8="!",'Encodage réponses Es'!T8=""),"!",IF('Encodage réponses Es'!T8="","",'Encodage réponses Es'!T8)))</f>
        <v/>
      </c>
      <c r="Y10" s="187" t="str">
        <f>IF(OR(E10="a",E10="A"),E10,IF(AND('Encodage réponses Es'!$AW8="!",'Encodage réponses Es'!U8=""),"!",IF('Encodage réponses Es'!U8="","",'Encodage réponses Es'!U8)))</f>
        <v/>
      </c>
      <c r="Z10" s="187" t="str">
        <f>IF(OR(E10="a",E10="A"),E10,IF(AND('Encodage réponses Es'!$AW8="!",'Encodage réponses Es'!V8=""),"!",IF('Encodage réponses Es'!V8="","",'Encodage réponses Es'!V8)))</f>
        <v/>
      </c>
      <c r="AA10" s="261" t="str">
        <f>IF(OR(E10="a",E10="A"),E10,IF(AND('Encodage réponses Es'!$AW8="!",'Encodage réponses Es'!W8=""),"!",IF('Encodage réponses Es'!W8="","",'Encodage réponses Es'!W8)))</f>
        <v/>
      </c>
      <c r="AB10" s="261" t="str">
        <f>IF(OR(E10="a",E10="A"),E10,IF(AND('Encodage réponses Es'!$AW8="!",'Encodage réponses Es'!X8=""),"!",IF('Encodage réponses Es'!X8="","",'Encodage réponses Es'!X8)))</f>
        <v/>
      </c>
      <c r="AC10" s="261" t="str">
        <f>IF(OR(E10="a",E10="A"),E10,IF(AND('Encodage réponses Es'!$AW8="!",'Encodage réponses Es'!Y8=""),"!",IF('Encodage réponses Es'!Y8="","",'Encodage réponses Es'!Y8)))</f>
        <v/>
      </c>
      <c r="AD10" s="261" t="str">
        <f>IF(OR(E10="a",E10="A"),E10,IF(AND('Encodage réponses Es'!$AW8="!",'Encodage réponses Es'!Z8=""),"!",IF('Encodage réponses Es'!Z8="","",'Encodage réponses Es'!Z8)))</f>
        <v/>
      </c>
      <c r="AE10" s="261" t="str">
        <f>IF(OR(E10="a",E10="A"),E10,IF(AND('Encodage réponses Es'!$AW8="!",'Encodage réponses Es'!AA8=""),"!",IF('Encodage réponses Es'!AA8="","",'Encodage réponses Es'!AA8)))</f>
        <v/>
      </c>
      <c r="AF10" s="261" t="str">
        <f>IF(OR(E10="a",E10="A"),E10,IF(AND('Encodage réponses Es'!$AW8="!",'Encodage réponses Es'!AB8=""),"!",IF('Encodage réponses Es'!AB8="","",'Encodage réponses Es'!AB8)))</f>
        <v/>
      </c>
      <c r="AG10" s="187" t="str">
        <f>IF(OR(E10="a",E10="A"),E10,IF(AND('Encodage réponses Es'!$AW8="!",'Encodage réponses Es'!AC8=""),"!",IF('Encodage réponses Es'!AC8="","",'Encodage réponses Es'!AC8)))</f>
        <v/>
      </c>
      <c r="AH10" s="187" t="str">
        <f>IF(OR(E10="a",E10="A"),E10,IF(AND('Encodage réponses Es'!$AW8="!",'Encodage réponses Es'!AD8=""),"!",IF('Encodage réponses Es'!AD8="","",'Encodage réponses Es'!AD8)))</f>
        <v/>
      </c>
      <c r="AI10" s="187" t="str">
        <f>IF(OR(E10="a",E10="A"),E10,IF(AND('Encodage réponses Es'!$AW8="!",'Encodage réponses Es'!AE8=""),"!",IF('Encodage réponses Es'!AE8="","",'Encodage réponses Es'!AE8)))</f>
        <v/>
      </c>
      <c r="AJ10" s="187" t="str">
        <f>IF(OR(E10="a",E10="A"),E10,IF(AND('Encodage réponses Es'!$AW8="!",'Encodage réponses Es'!AF8=""),"!",IF('Encodage réponses Es'!AF8="","",'Encodage réponses Es'!AF8)))</f>
        <v/>
      </c>
      <c r="AK10" s="187" t="str">
        <f>IF(OR(E10="a",E10="A"),E10,IF(AND('Encodage réponses Es'!$AW8="!",'Encodage réponses Es'!AG8=""),"!",IF('Encodage réponses Es'!AG8="","",'Encodage réponses Es'!AG8)))</f>
        <v/>
      </c>
      <c r="AL10" s="187" t="str">
        <f>IF(OR(E10="a",E10="A"),E10,IF(AND('Encodage réponses Es'!$AW8="!",'Encodage réponses Es'!AH8=""),"!",IF('Encodage réponses Es'!AH8="","",'Encodage réponses Es'!AH8)))</f>
        <v/>
      </c>
      <c r="AM10" s="187" t="str">
        <f>IF(OR(E10="a",E10="A"),E10,IF(AND('Encodage réponses Es'!$AW8="!",'Encodage réponses Es'!AI8=""),"!",IF('Encodage réponses Es'!AI8="","",'Encodage réponses Es'!AI8)))</f>
        <v/>
      </c>
      <c r="AN10" s="261" t="str">
        <f>IF(OR(E10="a",E10="A"),E10,IF(AND('Encodage réponses Es'!$AW8="!",'Encodage réponses Es'!AJ8=""),"!",IF('Encodage réponses Es'!AJ8="","",'Encodage réponses Es'!AJ8)))</f>
        <v/>
      </c>
      <c r="AO10" s="187" t="str">
        <f>IF(OR(E10="a",E10="A"),E10,IF(AND('Encodage réponses Es'!$AW8="!",'Encodage réponses Es'!AK8=""),"!",IF('Encodage réponses Es'!AK8="","",'Encodage réponses Es'!AK8)))</f>
        <v/>
      </c>
      <c r="AP10" s="261" t="str">
        <f>IF(OR(E10="a",E10="A"),E10,IF(AND('Encodage réponses Es'!$AW8="!",'Encodage réponses Es'!AL8=""),"!",IF('Encodage réponses Es'!AL8="","",'Encodage réponses Es'!AL8)))</f>
        <v/>
      </c>
      <c r="AQ10" s="312" t="str">
        <f>IF(OR(E10="a",E10="A"),E10,IF(AND('Encodage réponses Es'!$AW8="!",'Encodage réponses Es'!AM8=""),"!",IF('Encodage réponses Es'!AM8="","",'Encodage réponses Es'!AM8)))</f>
        <v/>
      </c>
      <c r="AR10" s="510" t="str">
        <f t="shared" si="7"/>
        <v/>
      </c>
      <c r="AS10" s="511"/>
      <c r="AT10" s="172" t="str">
        <f t="shared" si="8"/>
        <v/>
      </c>
      <c r="AU10" s="276" t="str">
        <f t="shared" si="9"/>
        <v/>
      </c>
      <c r="AV10" s="187" t="str">
        <f>IF(OR(E10="a",E10="A"),E10,IF(AND('Encodage réponses Es'!$AW8="!",'Encodage réponses Es'!L8=""),"!",IF('Encodage réponses Es'!L8="","",'Encodage réponses Es'!L8)))</f>
        <v/>
      </c>
      <c r="AW10" s="182" t="str">
        <f>IF(OR(E10="a",E10="A"),E10,IF(AND('Encodage réponses Es'!$AW8="!",'Encodage réponses Es'!M8=""),"!",IF('Encodage réponses Es'!M8="","",'Encodage réponses Es'!M8)))</f>
        <v/>
      </c>
      <c r="AX10" s="182" t="str">
        <f>IF(OR(E10="a",E10="A"),E10,IF(AND('Encodage réponses Es'!$AW8="!",'Encodage réponses Es'!N8=""),"!",IF('Encodage réponses Es'!N8="","",'Encodage réponses Es'!N8)))</f>
        <v/>
      </c>
      <c r="AY10" s="267" t="str">
        <f>IF(OR(E10="a",E10="A"),E10,IF(AND('Encodage réponses Es'!$AW8="!",'Encodage réponses Es'!O8=""),"!",IF('Encodage réponses Es'!O8="","",'Encodage réponses Es'!O8)))</f>
        <v/>
      </c>
      <c r="AZ10" s="512" t="str">
        <f t="shared" si="10"/>
        <v/>
      </c>
      <c r="BA10" s="507"/>
      <c r="BB10" s="180" t="str">
        <f>IF(OR(E10="a",E10="A"),E10,IF(AND('Encodage réponses Es'!$AW8="!",'Encodage réponses Es'!AN8=""),"!",IF('Encodage réponses Es'!AN8="","",'Encodage réponses Es'!AN8)))</f>
        <v/>
      </c>
      <c r="BC10" s="143" t="str">
        <f>IF(OR(E10="a",E10="A"),E10,IF(AND('Encodage réponses Es'!$AW8="!",'Encodage réponses Es'!AO8=""),"!",IF('Encodage réponses Es'!AO8="","",'Encodage réponses Es'!AO8)))</f>
        <v/>
      </c>
      <c r="BD10" s="143" t="str">
        <f>IF(OR(E10="a",E10="A"),E10,IF(AND('Encodage réponses Es'!$AW8="!",'Encodage réponses Es'!AP8=""),"!",IF('Encodage réponses Es'!AP8="","",'Encodage réponses Es'!AP8)))</f>
        <v/>
      </c>
      <c r="BE10" s="272" t="str">
        <f>IF(OR(E10="a",E10="A"),E10,IF(AND('Encodage réponses Es'!$AW8="!",'Encodage réponses Es'!AQ8=""),"!",IF('Encodage réponses Es'!AQ8="","",'Encodage réponses Es'!AQ8)))</f>
        <v/>
      </c>
      <c r="BF10" s="272" t="str">
        <f>IF(OR(E10="a",E10="A"),E10,IF(AND('Encodage réponses Es'!$AW8="!",'Encodage réponses Es'!AR8=""),"!",IF('Encodage réponses Es'!AR8="","",'Encodage réponses Es'!AR8)))</f>
        <v/>
      </c>
      <c r="BG10" s="272" t="str">
        <f>IF(OR(E10="a",E10="A"),E10,IF(AND('Encodage réponses Es'!$AW8="!",'Encodage réponses Es'!AS8=""),"!",IF('Encodage réponses Es'!AS8="","",'Encodage réponses Es'!AS8)))</f>
        <v/>
      </c>
      <c r="BH10" s="272" t="str">
        <f>IF(OR(E10="a",E10="A"),E10,IF(AND('Encodage réponses Es'!$AW8="!",'Encodage réponses Es'!AT8=""),"!",IF('Encodage réponses Es'!AT8="","",'Encodage réponses Es'!AT8)))</f>
        <v/>
      </c>
      <c r="BI10" s="272" t="str">
        <f>IF(OR(E10="a",E10="A"),E10,IF(AND('Encodage réponses Es'!$AW8="!",'Encodage réponses Es'!AU8=""),"!",IF('Encodage réponses Es'!AU8="","",'Encodage réponses Es'!AU8)))</f>
        <v/>
      </c>
      <c r="BJ10" s="314" t="str">
        <f>IF(OR(E10="a",E10="A"),E10,IF(AND('Encodage réponses Es'!$AW8="!",'Encodage réponses Es'!AV8=""),"!",IF('Encodage réponses Es'!AV8="","",'Encodage réponses Es'!AV8)))</f>
        <v/>
      </c>
      <c r="BK10" s="506" t="str">
        <f t="shared" si="11"/>
        <v/>
      </c>
      <c r="BL10" s="507"/>
      <c r="BM10" s="279" t="str">
        <f t="shared" si="12"/>
        <v/>
      </c>
      <c r="BN10" s="282" t="str">
        <f t="shared" si="13"/>
        <v/>
      </c>
    </row>
    <row r="11" spans="1:66" ht="11.25" customHeight="1" x14ac:dyDescent="0.25">
      <c r="A11" s="569"/>
      <c r="B11" s="570"/>
      <c r="C11" s="21">
        <v>7</v>
      </c>
      <c r="D11" s="21" t="str">
        <f>IF('Encodage réponses Es'!F9=0,"",'Encodage réponses Es'!F9)</f>
        <v/>
      </c>
      <c r="E11" s="207" t="str">
        <f>IF('Encodage réponses Es'!I9="","",'Encodage réponses Es'!I9)</f>
        <v/>
      </c>
      <c r="F11" s="87"/>
      <c r="G11" s="172" t="str">
        <f t="shared" si="0"/>
        <v/>
      </c>
      <c r="H11" s="134" t="str">
        <f t="shared" si="1"/>
        <v/>
      </c>
      <c r="I11" s="174"/>
      <c r="J11" s="172" t="str">
        <f t="shared" si="2"/>
        <v/>
      </c>
      <c r="K11" s="134" t="str">
        <f t="shared" si="3"/>
        <v/>
      </c>
      <c r="L11" s="174"/>
      <c r="M11" s="172" t="str">
        <f t="shared" si="4"/>
        <v/>
      </c>
      <c r="N11" s="134" t="str">
        <f t="shared" si="5"/>
        <v/>
      </c>
      <c r="O11" s="175"/>
      <c r="P11" s="257" t="str">
        <f>IF(OR(E11="a",E11="A"),E11,IF(AND('Encodage réponses Es'!AW9="!",'Encodage réponses Es'!J9=""),"!",IF('Encodage réponses Es'!J9="","",'Encodage réponses Es'!J9)))</f>
        <v/>
      </c>
      <c r="Q11" s="267" t="str">
        <f>IF(OR(E11="a",E11="A"),E11,IF(AND('Encodage réponses Es'!AW9="!",'Encodage réponses Es'!K9=""),"!",IF('Encodage réponses Es'!K9="","",'Encodage réponses Es'!K9)))</f>
        <v/>
      </c>
      <c r="R11" s="515" t="str">
        <f t="shared" si="6"/>
        <v/>
      </c>
      <c r="S11" s="516"/>
      <c r="T11" s="265" t="str">
        <f>IF(OR(E11="a",E11="A"),E11,IF(AND('Encodage réponses Es'!$AW9="!",'Encodage réponses Es'!P9=""),"!",IF('Encodage réponses Es'!P9="","",'Encodage réponses Es'!P9)))</f>
        <v/>
      </c>
      <c r="U11" s="187" t="str">
        <f>IF(OR(E11="a",E11="A"),E11,IF(AND('Encodage réponses Es'!$AW9="!",'Encodage réponses Es'!Q9=""),"!",IF('Encodage réponses Es'!Q9="","",'Encodage réponses Es'!Q9)))</f>
        <v/>
      </c>
      <c r="V11" s="187" t="str">
        <f>IF(OR(E11="a",E11="A"),E11,IF(AND('Encodage réponses Es'!$AW9="!",'Encodage réponses Es'!R9=""),"!",IF('Encodage réponses Es'!R9="","",'Encodage réponses Es'!R9)))</f>
        <v/>
      </c>
      <c r="W11" s="187" t="str">
        <f>IF(OR(E11="a",E11="A"),E11,IF(AND('Encodage réponses Es'!$AW9="!",'Encodage réponses Es'!S9=""),"!",IF('Encodage réponses Es'!S9="","",'Encodage réponses Es'!S9)))</f>
        <v/>
      </c>
      <c r="X11" s="187" t="str">
        <f>IF(OR(E11="a",E11="A"),E11,IF(AND('Encodage réponses Es'!$AW9="!",'Encodage réponses Es'!T9=""),"!",IF('Encodage réponses Es'!T9="","",'Encodage réponses Es'!T9)))</f>
        <v/>
      </c>
      <c r="Y11" s="187" t="str">
        <f>IF(OR(E11="a",E11="A"),E11,IF(AND('Encodage réponses Es'!$AW9="!",'Encodage réponses Es'!U9=""),"!",IF('Encodage réponses Es'!U9="","",'Encodage réponses Es'!U9)))</f>
        <v/>
      </c>
      <c r="Z11" s="187" t="str">
        <f>IF(OR(E11="a",E11="A"),E11,IF(AND('Encodage réponses Es'!$AW9="!",'Encodage réponses Es'!V9=""),"!",IF('Encodage réponses Es'!V9="","",'Encodage réponses Es'!V9)))</f>
        <v/>
      </c>
      <c r="AA11" s="261" t="str">
        <f>IF(OR(E11="a",E11="A"),E11,IF(AND('Encodage réponses Es'!$AW9="!",'Encodage réponses Es'!W9=""),"!",IF('Encodage réponses Es'!W9="","",'Encodage réponses Es'!W9)))</f>
        <v/>
      </c>
      <c r="AB11" s="261" t="str">
        <f>IF(OR(E11="a",E11="A"),E11,IF(AND('Encodage réponses Es'!$AW9="!",'Encodage réponses Es'!X9=""),"!",IF('Encodage réponses Es'!X9="","",'Encodage réponses Es'!X9)))</f>
        <v/>
      </c>
      <c r="AC11" s="261" t="str">
        <f>IF(OR(E11="a",E11="A"),E11,IF(AND('Encodage réponses Es'!$AW9="!",'Encodage réponses Es'!Y9=""),"!",IF('Encodage réponses Es'!Y9="","",'Encodage réponses Es'!Y9)))</f>
        <v/>
      </c>
      <c r="AD11" s="261" t="str">
        <f>IF(OR(E11="a",E11="A"),E11,IF(AND('Encodage réponses Es'!$AW9="!",'Encodage réponses Es'!Z9=""),"!",IF('Encodage réponses Es'!Z9="","",'Encodage réponses Es'!Z9)))</f>
        <v/>
      </c>
      <c r="AE11" s="261" t="str">
        <f>IF(OR(E11="a",E11="A"),E11,IF(AND('Encodage réponses Es'!$AW9="!",'Encodage réponses Es'!AA9=""),"!",IF('Encodage réponses Es'!AA9="","",'Encodage réponses Es'!AA9)))</f>
        <v/>
      </c>
      <c r="AF11" s="261" t="str">
        <f>IF(OR(E11="a",E11="A"),E11,IF(AND('Encodage réponses Es'!$AW9="!",'Encodage réponses Es'!AB9=""),"!",IF('Encodage réponses Es'!AB9="","",'Encodage réponses Es'!AB9)))</f>
        <v/>
      </c>
      <c r="AG11" s="187" t="str">
        <f>IF(OR(E11="a",E11="A"),E11,IF(AND('Encodage réponses Es'!$AW9="!",'Encodage réponses Es'!AC9=""),"!",IF('Encodage réponses Es'!AC9="","",'Encodage réponses Es'!AC9)))</f>
        <v/>
      </c>
      <c r="AH11" s="187" t="str">
        <f>IF(OR(E11="a",E11="A"),E11,IF(AND('Encodage réponses Es'!$AW9="!",'Encodage réponses Es'!AD9=""),"!",IF('Encodage réponses Es'!AD9="","",'Encodage réponses Es'!AD9)))</f>
        <v/>
      </c>
      <c r="AI11" s="187" t="str">
        <f>IF(OR(E11="a",E11="A"),E11,IF(AND('Encodage réponses Es'!$AW9="!",'Encodage réponses Es'!AE9=""),"!",IF('Encodage réponses Es'!AE9="","",'Encodage réponses Es'!AE9)))</f>
        <v/>
      </c>
      <c r="AJ11" s="187" t="str">
        <f>IF(OR(E11="a",E11="A"),E11,IF(AND('Encodage réponses Es'!$AW9="!",'Encodage réponses Es'!AF9=""),"!",IF('Encodage réponses Es'!AF9="","",'Encodage réponses Es'!AF9)))</f>
        <v/>
      </c>
      <c r="AK11" s="187" t="str">
        <f>IF(OR(E11="a",E11="A"),E11,IF(AND('Encodage réponses Es'!$AW9="!",'Encodage réponses Es'!AG9=""),"!",IF('Encodage réponses Es'!AG9="","",'Encodage réponses Es'!AG9)))</f>
        <v/>
      </c>
      <c r="AL11" s="187" t="str">
        <f>IF(OR(E11="a",E11="A"),E11,IF(AND('Encodage réponses Es'!$AW9="!",'Encodage réponses Es'!AH9=""),"!",IF('Encodage réponses Es'!AH9="","",'Encodage réponses Es'!AH9)))</f>
        <v/>
      </c>
      <c r="AM11" s="187" t="str">
        <f>IF(OR(E11="a",E11="A"),E11,IF(AND('Encodage réponses Es'!$AW9="!",'Encodage réponses Es'!AI9=""),"!",IF('Encodage réponses Es'!AI9="","",'Encodage réponses Es'!AI9)))</f>
        <v/>
      </c>
      <c r="AN11" s="261" t="str">
        <f>IF(OR(E11="a",E11="A"),E11,IF(AND('Encodage réponses Es'!$AW9="!",'Encodage réponses Es'!AJ9=""),"!",IF('Encodage réponses Es'!AJ9="","",'Encodage réponses Es'!AJ9)))</f>
        <v/>
      </c>
      <c r="AO11" s="187" t="str">
        <f>IF(OR(E11="a",E11="A"),E11,IF(AND('Encodage réponses Es'!$AW9="!",'Encodage réponses Es'!AK9=""),"!",IF('Encodage réponses Es'!AK9="","",'Encodage réponses Es'!AK9)))</f>
        <v/>
      </c>
      <c r="AP11" s="261" t="str">
        <f>IF(OR(E11="a",E11="A"),E11,IF(AND('Encodage réponses Es'!$AW9="!",'Encodage réponses Es'!AL9=""),"!",IF('Encodage réponses Es'!AL9="","",'Encodage réponses Es'!AL9)))</f>
        <v/>
      </c>
      <c r="AQ11" s="312" t="str">
        <f>IF(OR(E11="a",E11="A"),E11,IF(AND('Encodage réponses Es'!$AW9="!",'Encodage réponses Es'!AM9=""),"!",IF('Encodage réponses Es'!AM9="","",'Encodage réponses Es'!AM9)))</f>
        <v/>
      </c>
      <c r="AR11" s="510" t="str">
        <f t="shared" si="7"/>
        <v/>
      </c>
      <c r="AS11" s="511"/>
      <c r="AT11" s="172" t="str">
        <f t="shared" si="8"/>
        <v/>
      </c>
      <c r="AU11" s="276" t="str">
        <f t="shared" si="9"/>
        <v/>
      </c>
      <c r="AV11" s="187" t="str">
        <f>IF(OR(E11="a",E11="A"),E11,IF(AND('Encodage réponses Es'!$AW9="!",'Encodage réponses Es'!L9=""),"!",IF('Encodage réponses Es'!L9="","",'Encodage réponses Es'!L9)))</f>
        <v/>
      </c>
      <c r="AW11" s="182" t="str">
        <f>IF(OR(E11="a",E11="A"),E11,IF(AND('Encodage réponses Es'!$AW9="!",'Encodage réponses Es'!M9=""),"!",IF('Encodage réponses Es'!M9="","",'Encodage réponses Es'!M9)))</f>
        <v/>
      </c>
      <c r="AX11" s="182" t="str">
        <f>IF(OR(E11="a",E11="A"),E11,IF(AND('Encodage réponses Es'!$AW9="!",'Encodage réponses Es'!N9=""),"!",IF('Encodage réponses Es'!N9="","",'Encodage réponses Es'!N9)))</f>
        <v/>
      </c>
      <c r="AY11" s="267" t="str">
        <f>IF(OR(E11="a",E11="A"),E11,IF(AND('Encodage réponses Es'!$AW9="!",'Encodage réponses Es'!O9=""),"!",IF('Encodage réponses Es'!O9="","",'Encodage réponses Es'!O9)))</f>
        <v/>
      </c>
      <c r="AZ11" s="512" t="str">
        <f t="shared" si="10"/>
        <v/>
      </c>
      <c r="BA11" s="507"/>
      <c r="BB11" s="180" t="str">
        <f>IF(OR(E11="a",E11="A"),E11,IF(AND('Encodage réponses Es'!$AW9="!",'Encodage réponses Es'!AN9=""),"!",IF('Encodage réponses Es'!AN9="","",'Encodage réponses Es'!AN9)))</f>
        <v/>
      </c>
      <c r="BC11" s="143" t="str">
        <f>IF(OR(E11="a",E11="A"),E11,IF(AND('Encodage réponses Es'!$AW9="!",'Encodage réponses Es'!AO9=""),"!",IF('Encodage réponses Es'!AO9="","",'Encodage réponses Es'!AO9)))</f>
        <v/>
      </c>
      <c r="BD11" s="143" t="str">
        <f>IF(OR(E11="a",E11="A"),E11,IF(AND('Encodage réponses Es'!$AW9="!",'Encodage réponses Es'!AP9=""),"!",IF('Encodage réponses Es'!AP9="","",'Encodage réponses Es'!AP9)))</f>
        <v/>
      </c>
      <c r="BE11" s="272" t="str">
        <f>IF(OR(E11="a",E11="A"),E11,IF(AND('Encodage réponses Es'!$AW9="!",'Encodage réponses Es'!AQ9=""),"!",IF('Encodage réponses Es'!AQ9="","",'Encodage réponses Es'!AQ9)))</f>
        <v/>
      </c>
      <c r="BF11" s="272" t="str">
        <f>IF(OR(E11="a",E11="A"),E11,IF(AND('Encodage réponses Es'!$AW9="!",'Encodage réponses Es'!AR9=""),"!",IF('Encodage réponses Es'!AR9="","",'Encodage réponses Es'!AR9)))</f>
        <v/>
      </c>
      <c r="BG11" s="272" t="str">
        <f>IF(OR(E11="a",E11="A"),E11,IF(AND('Encodage réponses Es'!$AW9="!",'Encodage réponses Es'!AS9=""),"!",IF('Encodage réponses Es'!AS9="","",'Encodage réponses Es'!AS9)))</f>
        <v/>
      </c>
      <c r="BH11" s="272" t="str">
        <f>IF(OR(E11="a",E11="A"),E11,IF(AND('Encodage réponses Es'!$AW9="!",'Encodage réponses Es'!AT9=""),"!",IF('Encodage réponses Es'!AT9="","",'Encodage réponses Es'!AT9)))</f>
        <v/>
      </c>
      <c r="BI11" s="272" t="str">
        <f>IF(OR(E11="a",E11="A"),E11,IF(AND('Encodage réponses Es'!$AW9="!",'Encodage réponses Es'!AU9=""),"!",IF('Encodage réponses Es'!AU9="","",'Encodage réponses Es'!AU9)))</f>
        <v/>
      </c>
      <c r="BJ11" s="314" t="str">
        <f>IF(OR(E11="a",E11="A"),E11,IF(AND('Encodage réponses Es'!$AW9="!",'Encodage réponses Es'!AV9=""),"!",IF('Encodage réponses Es'!AV9="","",'Encodage réponses Es'!AV9)))</f>
        <v/>
      </c>
      <c r="BK11" s="506" t="str">
        <f t="shared" si="11"/>
        <v/>
      </c>
      <c r="BL11" s="507"/>
      <c r="BM11" s="279" t="str">
        <f t="shared" si="12"/>
        <v/>
      </c>
      <c r="BN11" s="282" t="str">
        <f t="shared" si="13"/>
        <v/>
      </c>
    </row>
    <row r="12" spans="1:66" ht="11.25" customHeight="1" x14ac:dyDescent="0.25">
      <c r="A12" s="569"/>
      <c r="B12" s="570"/>
      <c r="C12" s="21">
        <v>8</v>
      </c>
      <c r="D12" s="21" t="str">
        <f>IF('Encodage réponses Es'!F10=0,"",'Encodage réponses Es'!F10)</f>
        <v/>
      </c>
      <c r="E12" s="207" t="str">
        <f>IF('Encodage réponses Es'!I10="","",'Encodage réponses Es'!I10)</f>
        <v/>
      </c>
      <c r="F12" s="87"/>
      <c r="G12" s="172" t="str">
        <f t="shared" si="0"/>
        <v/>
      </c>
      <c r="H12" s="134" t="str">
        <f t="shared" si="1"/>
        <v/>
      </c>
      <c r="I12" s="174"/>
      <c r="J12" s="172" t="str">
        <f t="shared" si="2"/>
        <v/>
      </c>
      <c r="K12" s="134" t="str">
        <f t="shared" si="3"/>
        <v/>
      </c>
      <c r="L12" s="174"/>
      <c r="M12" s="172" t="str">
        <f t="shared" si="4"/>
        <v/>
      </c>
      <c r="N12" s="134" t="str">
        <f t="shared" si="5"/>
        <v/>
      </c>
      <c r="O12" s="175"/>
      <c r="P12" s="257" t="str">
        <f>IF(OR(E12="a",E12="A"),E12,IF(AND('Encodage réponses Es'!AW10="!",'Encodage réponses Es'!J10=""),"!",IF('Encodage réponses Es'!J10="","",'Encodage réponses Es'!J10)))</f>
        <v/>
      </c>
      <c r="Q12" s="267" t="str">
        <f>IF(OR(E12="a",E12="A"),E12,IF(AND('Encodage réponses Es'!AW10="!",'Encodage réponses Es'!K10=""),"!",IF('Encodage réponses Es'!K10="","",'Encodage réponses Es'!K10)))</f>
        <v/>
      </c>
      <c r="R12" s="515" t="str">
        <f t="shared" si="6"/>
        <v/>
      </c>
      <c r="S12" s="516"/>
      <c r="T12" s="265" t="str">
        <f>IF(OR(E12="a",E12="A"),E12,IF(AND('Encodage réponses Es'!$AW10="!",'Encodage réponses Es'!P10=""),"!",IF('Encodage réponses Es'!P10="","",'Encodage réponses Es'!P10)))</f>
        <v/>
      </c>
      <c r="U12" s="187" t="str">
        <f>IF(OR(E12="a",E12="A"),E12,IF(AND('Encodage réponses Es'!$AW10="!",'Encodage réponses Es'!Q10=""),"!",IF('Encodage réponses Es'!Q10="","",'Encodage réponses Es'!Q10)))</f>
        <v/>
      </c>
      <c r="V12" s="187" t="str">
        <f>IF(OR(E12="a",E12="A"),E12,IF(AND('Encodage réponses Es'!$AW10="!",'Encodage réponses Es'!R10=""),"!",IF('Encodage réponses Es'!R10="","",'Encodage réponses Es'!R10)))</f>
        <v/>
      </c>
      <c r="W12" s="187" t="str">
        <f>IF(OR(E12="a",E12="A"),E12,IF(AND('Encodage réponses Es'!$AW10="!",'Encodage réponses Es'!S10=""),"!",IF('Encodage réponses Es'!S10="","",'Encodage réponses Es'!S10)))</f>
        <v/>
      </c>
      <c r="X12" s="187" t="str">
        <f>IF(OR(E12="a",E12="A"),E12,IF(AND('Encodage réponses Es'!$AW10="!",'Encodage réponses Es'!T10=""),"!",IF('Encodage réponses Es'!T10="","",'Encodage réponses Es'!T10)))</f>
        <v/>
      </c>
      <c r="Y12" s="187" t="str">
        <f>IF(OR(E12="a",E12="A"),E12,IF(AND('Encodage réponses Es'!$AW10="!",'Encodage réponses Es'!U10=""),"!",IF('Encodage réponses Es'!U10="","",'Encodage réponses Es'!U10)))</f>
        <v/>
      </c>
      <c r="Z12" s="187" t="str">
        <f>IF(OR(E12="a",E12="A"),E12,IF(AND('Encodage réponses Es'!$AW10="!",'Encodage réponses Es'!V10=""),"!",IF('Encodage réponses Es'!V10="","",'Encodage réponses Es'!V10)))</f>
        <v/>
      </c>
      <c r="AA12" s="261" t="str">
        <f>IF(OR(E12="a",E12="A"),E12,IF(AND('Encodage réponses Es'!$AW10="!",'Encodage réponses Es'!W10=""),"!",IF('Encodage réponses Es'!W10="","",'Encodage réponses Es'!W10)))</f>
        <v/>
      </c>
      <c r="AB12" s="261" t="str">
        <f>IF(OR(E12="a",E12="A"),E12,IF(AND('Encodage réponses Es'!$AW10="!",'Encodage réponses Es'!X10=""),"!",IF('Encodage réponses Es'!X10="","",'Encodage réponses Es'!X10)))</f>
        <v/>
      </c>
      <c r="AC12" s="261" t="str">
        <f>IF(OR(E12="a",E12="A"),E12,IF(AND('Encodage réponses Es'!$AW10="!",'Encodage réponses Es'!Y10=""),"!",IF('Encodage réponses Es'!Y10="","",'Encodage réponses Es'!Y10)))</f>
        <v/>
      </c>
      <c r="AD12" s="261" t="str">
        <f>IF(OR(E12="a",E12="A"),E12,IF(AND('Encodage réponses Es'!$AW10="!",'Encodage réponses Es'!Z10=""),"!",IF('Encodage réponses Es'!Z10="","",'Encodage réponses Es'!Z10)))</f>
        <v/>
      </c>
      <c r="AE12" s="261" t="str">
        <f>IF(OR(E12="a",E12="A"),E12,IF(AND('Encodage réponses Es'!$AW10="!",'Encodage réponses Es'!AA10=""),"!",IF('Encodage réponses Es'!AA10="","",'Encodage réponses Es'!AA10)))</f>
        <v/>
      </c>
      <c r="AF12" s="261" t="str">
        <f>IF(OR(E12="a",E12="A"),E12,IF(AND('Encodage réponses Es'!$AW10="!",'Encodage réponses Es'!AB10=""),"!",IF('Encodage réponses Es'!AB10="","",'Encodage réponses Es'!AB10)))</f>
        <v/>
      </c>
      <c r="AG12" s="187" t="str">
        <f>IF(OR(E12="a",E12="A"),E12,IF(AND('Encodage réponses Es'!$AW10="!",'Encodage réponses Es'!AC10=""),"!",IF('Encodage réponses Es'!AC10="","",'Encodage réponses Es'!AC10)))</f>
        <v/>
      </c>
      <c r="AH12" s="187" t="str">
        <f>IF(OR(E12="a",E12="A"),E12,IF(AND('Encodage réponses Es'!$AW10="!",'Encodage réponses Es'!AD10=""),"!",IF('Encodage réponses Es'!AD10="","",'Encodage réponses Es'!AD10)))</f>
        <v/>
      </c>
      <c r="AI12" s="187" t="str">
        <f>IF(OR(E12="a",E12="A"),E12,IF(AND('Encodage réponses Es'!$AW10="!",'Encodage réponses Es'!AE10=""),"!",IF('Encodage réponses Es'!AE10="","",'Encodage réponses Es'!AE10)))</f>
        <v/>
      </c>
      <c r="AJ12" s="187" t="str">
        <f>IF(OR(E12="a",E12="A"),E12,IF(AND('Encodage réponses Es'!$AW10="!",'Encodage réponses Es'!AF10=""),"!",IF('Encodage réponses Es'!AF10="","",'Encodage réponses Es'!AF10)))</f>
        <v/>
      </c>
      <c r="AK12" s="187" t="str">
        <f>IF(OR(E12="a",E12="A"),E12,IF(AND('Encodage réponses Es'!$AW10="!",'Encodage réponses Es'!AG10=""),"!",IF('Encodage réponses Es'!AG10="","",'Encodage réponses Es'!AG10)))</f>
        <v/>
      </c>
      <c r="AL12" s="187" t="str">
        <f>IF(OR(E12="a",E12="A"),E12,IF(AND('Encodage réponses Es'!$AW10="!",'Encodage réponses Es'!AH10=""),"!",IF('Encodage réponses Es'!AH10="","",'Encodage réponses Es'!AH10)))</f>
        <v/>
      </c>
      <c r="AM12" s="187" t="str">
        <f>IF(OR(E12="a",E12="A"),E12,IF(AND('Encodage réponses Es'!$AW10="!",'Encodage réponses Es'!AI10=""),"!",IF('Encodage réponses Es'!AI10="","",'Encodage réponses Es'!AI10)))</f>
        <v/>
      </c>
      <c r="AN12" s="261" t="str">
        <f>IF(OR(E12="a",E12="A"),E12,IF(AND('Encodage réponses Es'!$AW10="!",'Encodage réponses Es'!AJ10=""),"!",IF('Encodage réponses Es'!AJ10="","",'Encodage réponses Es'!AJ10)))</f>
        <v/>
      </c>
      <c r="AO12" s="187" t="str">
        <f>IF(OR(E12="a",E12="A"),E12,IF(AND('Encodage réponses Es'!$AW10="!",'Encodage réponses Es'!AK10=""),"!",IF('Encodage réponses Es'!AK10="","",'Encodage réponses Es'!AK10)))</f>
        <v/>
      </c>
      <c r="AP12" s="261" t="str">
        <f>IF(OR(E12="a",E12="A"),E12,IF(AND('Encodage réponses Es'!$AW10="!",'Encodage réponses Es'!AL10=""),"!",IF('Encodage réponses Es'!AL10="","",'Encodage réponses Es'!AL10)))</f>
        <v/>
      </c>
      <c r="AQ12" s="312" t="str">
        <f>IF(OR(E12="a",E12="A"),E12,IF(AND('Encodage réponses Es'!$AW10="!",'Encodage réponses Es'!AM10=""),"!",IF('Encodage réponses Es'!AM10="","",'Encodage réponses Es'!AM10)))</f>
        <v/>
      </c>
      <c r="AR12" s="510" t="str">
        <f t="shared" si="7"/>
        <v/>
      </c>
      <c r="AS12" s="511"/>
      <c r="AT12" s="172" t="str">
        <f t="shared" si="8"/>
        <v/>
      </c>
      <c r="AU12" s="276" t="str">
        <f t="shared" si="9"/>
        <v/>
      </c>
      <c r="AV12" s="187" t="str">
        <f>IF(OR(E12="a",E12="A"),E12,IF(AND('Encodage réponses Es'!$AW10="!",'Encodage réponses Es'!L10=""),"!",IF('Encodage réponses Es'!L10="","",'Encodage réponses Es'!L10)))</f>
        <v/>
      </c>
      <c r="AW12" s="182" t="str">
        <f>IF(OR(E12="a",E12="A"),E12,IF(AND('Encodage réponses Es'!$AW10="!",'Encodage réponses Es'!M10=""),"!",IF('Encodage réponses Es'!M10="","",'Encodage réponses Es'!M10)))</f>
        <v/>
      </c>
      <c r="AX12" s="182" t="str">
        <f>IF(OR(E12="a",E12="A"),E12,IF(AND('Encodage réponses Es'!$AW10="!",'Encodage réponses Es'!N10=""),"!",IF('Encodage réponses Es'!N10="","",'Encodage réponses Es'!N10)))</f>
        <v/>
      </c>
      <c r="AY12" s="267" t="str">
        <f>IF(OR(E12="a",E12="A"),E12,IF(AND('Encodage réponses Es'!$AW10="!",'Encodage réponses Es'!O10=""),"!",IF('Encodage réponses Es'!O10="","",'Encodage réponses Es'!O10)))</f>
        <v/>
      </c>
      <c r="AZ12" s="512" t="str">
        <f t="shared" si="10"/>
        <v/>
      </c>
      <c r="BA12" s="507"/>
      <c r="BB12" s="180" t="str">
        <f>IF(OR(E12="a",E12="A"),E12,IF(AND('Encodage réponses Es'!$AW10="!",'Encodage réponses Es'!AN10=""),"!",IF('Encodage réponses Es'!AN10="","",'Encodage réponses Es'!AN10)))</f>
        <v/>
      </c>
      <c r="BC12" s="143" t="str">
        <f>IF(OR(E12="a",E12="A"),E12,IF(AND('Encodage réponses Es'!$AW10="!",'Encodage réponses Es'!AO10=""),"!",IF('Encodage réponses Es'!AO10="","",'Encodage réponses Es'!AO10)))</f>
        <v/>
      </c>
      <c r="BD12" s="143" t="str">
        <f>IF(OR(E12="a",E12="A"),E12,IF(AND('Encodage réponses Es'!$AW10="!",'Encodage réponses Es'!AP10=""),"!",IF('Encodage réponses Es'!AP10="","",'Encodage réponses Es'!AP10)))</f>
        <v/>
      </c>
      <c r="BE12" s="272" t="str">
        <f>IF(OR(E12="a",E12="A"),E12,IF(AND('Encodage réponses Es'!$AW10="!",'Encodage réponses Es'!AQ10=""),"!",IF('Encodage réponses Es'!AQ10="","",'Encodage réponses Es'!AQ10)))</f>
        <v/>
      </c>
      <c r="BF12" s="272" t="str">
        <f>IF(OR(E12="a",E12="A"),E12,IF(AND('Encodage réponses Es'!$AW10="!",'Encodage réponses Es'!AR10=""),"!",IF('Encodage réponses Es'!AR10="","",'Encodage réponses Es'!AR10)))</f>
        <v/>
      </c>
      <c r="BG12" s="272" t="str">
        <f>IF(OR(E12="a",E12="A"),E12,IF(AND('Encodage réponses Es'!$AW10="!",'Encodage réponses Es'!AS10=""),"!",IF('Encodage réponses Es'!AS10="","",'Encodage réponses Es'!AS10)))</f>
        <v/>
      </c>
      <c r="BH12" s="272" t="str">
        <f>IF(OR(E12="a",E12="A"),E12,IF(AND('Encodage réponses Es'!$AW10="!",'Encodage réponses Es'!AT10=""),"!",IF('Encodage réponses Es'!AT10="","",'Encodage réponses Es'!AT10)))</f>
        <v/>
      </c>
      <c r="BI12" s="272" t="str">
        <f>IF(OR(E12="a",E12="A"),E12,IF(AND('Encodage réponses Es'!$AW10="!",'Encodage réponses Es'!AU10=""),"!",IF('Encodage réponses Es'!AU10="","",'Encodage réponses Es'!AU10)))</f>
        <v/>
      </c>
      <c r="BJ12" s="314" t="str">
        <f>IF(OR(E12="a",E12="A"),E12,IF(AND('Encodage réponses Es'!$AW10="!",'Encodage réponses Es'!AV10=""),"!",IF('Encodage réponses Es'!AV10="","",'Encodage réponses Es'!AV10)))</f>
        <v/>
      </c>
      <c r="BK12" s="506" t="str">
        <f t="shared" si="11"/>
        <v/>
      </c>
      <c r="BL12" s="507"/>
      <c r="BM12" s="279" t="str">
        <f t="shared" si="12"/>
        <v/>
      </c>
      <c r="BN12" s="282" t="str">
        <f t="shared" si="13"/>
        <v/>
      </c>
    </row>
    <row r="13" spans="1:66" ht="11.25" customHeight="1" x14ac:dyDescent="0.25">
      <c r="A13" s="569"/>
      <c r="B13" s="570"/>
      <c r="C13" s="21">
        <v>9</v>
      </c>
      <c r="D13" s="21" t="str">
        <f>IF('Encodage réponses Es'!F11=0,"",'Encodage réponses Es'!F11)</f>
        <v/>
      </c>
      <c r="E13" s="207" t="str">
        <f>IF('Encodage réponses Es'!I11="","",'Encodage réponses Es'!I11)</f>
        <v/>
      </c>
      <c r="F13" s="87"/>
      <c r="G13" s="172" t="str">
        <f t="shared" si="0"/>
        <v/>
      </c>
      <c r="H13" s="134" t="str">
        <f t="shared" si="1"/>
        <v/>
      </c>
      <c r="I13" s="174"/>
      <c r="J13" s="172" t="str">
        <f t="shared" si="2"/>
        <v/>
      </c>
      <c r="K13" s="134" t="str">
        <f t="shared" si="3"/>
        <v/>
      </c>
      <c r="L13" s="174"/>
      <c r="M13" s="172" t="str">
        <f t="shared" si="4"/>
        <v/>
      </c>
      <c r="N13" s="134" t="str">
        <f t="shared" si="5"/>
        <v/>
      </c>
      <c r="O13" s="175"/>
      <c r="P13" s="257" t="str">
        <f>IF(OR(E13="a",E13="A"),E13,IF(AND('Encodage réponses Es'!AW11="!",'Encodage réponses Es'!J11=""),"!",IF('Encodage réponses Es'!J11="","",'Encodage réponses Es'!J11)))</f>
        <v/>
      </c>
      <c r="Q13" s="267" t="str">
        <f>IF(OR(E13="a",E13="A"),E13,IF(AND('Encodage réponses Es'!AW11="!",'Encodage réponses Es'!K11=""),"!",IF('Encodage réponses Es'!K11="","",'Encodage réponses Es'!K11)))</f>
        <v/>
      </c>
      <c r="R13" s="515" t="str">
        <f t="shared" si="6"/>
        <v/>
      </c>
      <c r="S13" s="516"/>
      <c r="T13" s="265" t="str">
        <f>IF(OR(E13="a",E13="A"),E13,IF(AND('Encodage réponses Es'!$AW11="!",'Encodage réponses Es'!P11=""),"!",IF('Encodage réponses Es'!P11="","",'Encodage réponses Es'!P11)))</f>
        <v/>
      </c>
      <c r="U13" s="187" t="str">
        <f>IF(OR(E13="a",E13="A"),E13,IF(AND('Encodage réponses Es'!$AW11="!",'Encodage réponses Es'!Q11=""),"!",IF('Encodage réponses Es'!Q11="","",'Encodage réponses Es'!Q11)))</f>
        <v/>
      </c>
      <c r="V13" s="187" t="str">
        <f>IF(OR(E13="a",E13="A"),E13,IF(AND('Encodage réponses Es'!$AW11="!",'Encodage réponses Es'!R11=""),"!",IF('Encodage réponses Es'!R11="","",'Encodage réponses Es'!R11)))</f>
        <v/>
      </c>
      <c r="W13" s="187" t="str">
        <f>IF(OR(E13="a",E13="A"),E13,IF(AND('Encodage réponses Es'!$AW11="!",'Encodage réponses Es'!S11=""),"!",IF('Encodage réponses Es'!S11="","",'Encodage réponses Es'!S11)))</f>
        <v/>
      </c>
      <c r="X13" s="187" t="str">
        <f>IF(OR(E13="a",E13="A"),E13,IF(AND('Encodage réponses Es'!$AW11="!",'Encodage réponses Es'!T11=""),"!",IF('Encodage réponses Es'!T11="","",'Encodage réponses Es'!T11)))</f>
        <v/>
      </c>
      <c r="Y13" s="187" t="str">
        <f>IF(OR(E13="a",E13="A"),E13,IF(AND('Encodage réponses Es'!$AW11="!",'Encodage réponses Es'!U11=""),"!",IF('Encodage réponses Es'!U11="","",'Encodage réponses Es'!U11)))</f>
        <v/>
      </c>
      <c r="Z13" s="187" t="str">
        <f>IF(OR(E13="a",E13="A"),E13,IF(AND('Encodage réponses Es'!$AW11="!",'Encodage réponses Es'!V11=""),"!",IF('Encodage réponses Es'!V11="","",'Encodage réponses Es'!V11)))</f>
        <v/>
      </c>
      <c r="AA13" s="261" t="str">
        <f>IF(OR(E13="a",E13="A"),E13,IF(AND('Encodage réponses Es'!$AW11="!",'Encodage réponses Es'!W11=""),"!",IF('Encodage réponses Es'!W11="","",'Encodage réponses Es'!W11)))</f>
        <v/>
      </c>
      <c r="AB13" s="261" t="str">
        <f>IF(OR(E13="a",E13="A"),E13,IF(AND('Encodage réponses Es'!$AW11="!",'Encodage réponses Es'!X11=""),"!",IF('Encodage réponses Es'!X11="","",'Encodage réponses Es'!X11)))</f>
        <v/>
      </c>
      <c r="AC13" s="261" t="str">
        <f>IF(OR(E13="a",E13="A"),E13,IF(AND('Encodage réponses Es'!$AW11="!",'Encodage réponses Es'!Y11=""),"!",IF('Encodage réponses Es'!Y11="","",'Encodage réponses Es'!Y11)))</f>
        <v/>
      </c>
      <c r="AD13" s="261" t="str">
        <f>IF(OR(E13="a",E13="A"),E13,IF(AND('Encodage réponses Es'!$AW11="!",'Encodage réponses Es'!Z11=""),"!",IF('Encodage réponses Es'!Z11="","",'Encodage réponses Es'!Z11)))</f>
        <v/>
      </c>
      <c r="AE13" s="261" t="str">
        <f>IF(OR(E13="a",E13="A"),E13,IF(AND('Encodage réponses Es'!$AW11="!",'Encodage réponses Es'!AA11=""),"!",IF('Encodage réponses Es'!AA11="","",'Encodage réponses Es'!AA11)))</f>
        <v/>
      </c>
      <c r="AF13" s="261" t="str">
        <f>IF(OR(E13="a",E13="A"),E13,IF(AND('Encodage réponses Es'!$AW11="!",'Encodage réponses Es'!AB11=""),"!",IF('Encodage réponses Es'!AB11="","",'Encodage réponses Es'!AB11)))</f>
        <v/>
      </c>
      <c r="AG13" s="187" t="str">
        <f>IF(OR(E13="a",E13="A"),E13,IF(AND('Encodage réponses Es'!$AW11="!",'Encodage réponses Es'!AC11=""),"!",IF('Encodage réponses Es'!AC11="","",'Encodage réponses Es'!AC11)))</f>
        <v/>
      </c>
      <c r="AH13" s="187" t="str">
        <f>IF(OR(E13="a",E13="A"),E13,IF(AND('Encodage réponses Es'!$AW11="!",'Encodage réponses Es'!AD11=""),"!",IF('Encodage réponses Es'!AD11="","",'Encodage réponses Es'!AD11)))</f>
        <v/>
      </c>
      <c r="AI13" s="187" t="str">
        <f>IF(OR(E13="a",E13="A"),E13,IF(AND('Encodage réponses Es'!$AW11="!",'Encodage réponses Es'!AE11=""),"!",IF('Encodage réponses Es'!AE11="","",'Encodage réponses Es'!AE11)))</f>
        <v/>
      </c>
      <c r="AJ13" s="187" t="str">
        <f>IF(OR(E13="a",E13="A"),E13,IF(AND('Encodage réponses Es'!$AW11="!",'Encodage réponses Es'!AF11=""),"!",IF('Encodage réponses Es'!AF11="","",'Encodage réponses Es'!AF11)))</f>
        <v/>
      </c>
      <c r="AK13" s="187" t="str">
        <f>IF(OR(E13="a",E13="A"),E13,IF(AND('Encodage réponses Es'!$AW11="!",'Encodage réponses Es'!AG11=""),"!",IF('Encodage réponses Es'!AG11="","",'Encodage réponses Es'!AG11)))</f>
        <v/>
      </c>
      <c r="AL13" s="187" t="str">
        <f>IF(OR(E13="a",E13="A"),E13,IF(AND('Encodage réponses Es'!$AW11="!",'Encodage réponses Es'!AH11=""),"!",IF('Encodage réponses Es'!AH11="","",'Encodage réponses Es'!AH11)))</f>
        <v/>
      </c>
      <c r="AM13" s="187" t="str">
        <f>IF(OR(E13="a",E13="A"),E13,IF(AND('Encodage réponses Es'!$AW11="!",'Encodage réponses Es'!AI11=""),"!",IF('Encodage réponses Es'!AI11="","",'Encodage réponses Es'!AI11)))</f>
        <v/>
      </c>
      <c r="AN13" s="261" t="str">
        <f>IF(OR(E13="a",E13="A"),E13,IF(AND('Encodage réponses Es'!$AW11="!",'Encodage réponses Es'!AJ11=""),"!",IF('Encodage réponses Es'!AJ11="","",'Encodage réponses Es'!AJ11)))</f>
        <v/>
      </c>
      <c r="AO13" s="187" t="str">
        <f>IF(OR(E13="a",E13="A"),E13,IF(AND('Encodage réponses Es'!$AW11="!",'Encodage réponses Es'!AK11=""),"!",IF('Encodage réponses Es'!AK11="","",'Encodage réponses Es'!AK11)))</f>
        <v/>
      </c>
      <c r="AP13" s="261" t="str">
        <f>IF(OR(E13="a",E13="A"),E13,IF(AND('Encodage réponses Es'!$AW11="!",'Encodage réponses Es'!AL11=""),"!",IF('Encodage réponses Es'!AL11="","",'Encodage réponses Es'!AL11)))</f>
        <v/>
      </c>
      <c r="AQ13" s="312" t="str">
        <f>IF(OR(E13="a",E13="A"),E13,IF(AND('Encodage réponses Es'!$AW11="!",'Encodage réponses Es'!AM11=""),"!",IF('Encodage réponses Es'!AM11="","",'Encodage réponses Es'!AM11)))</f>
        <v/>
      </c>
      <c r="AR13" s="510" t="str">
        <f t="shared" si="7"/>
        <v/>
      </c>
      <c r="AS13" s="511"/>
      <c r="AT13" s="172" t="str">
        <f t="shared" si="8"/>
        <v/>
      </c>
      <c r="AU13" s="276" t="str">
        <f t="shared" si="9"/>
        <v/>
      </c>
      <c r="AV13" s="236" t="str">
        <f>IF(OR(E13="a",E13="A"),E13,IF(AND('Encodage réponses Es'!$AW11="!",'Encodage réponses Es'!L11=""),"!",IF('Encodage réponses Es'!L11="","",'Encodage réponses Es'!L11)))</f>
        <v/>
      </c>
      <c r="AW13" s="183" t="str">
        <f>IF(OR(E13="a",E13="A"),E13,IF(AND('Encodage réponses Es'!$AW11="!",'Encodage réponses Es'!M11=""),"!",IF('Encodage réponses Es'!M11="","",'Encodage réponses Es'!M11)))</f>
        <v/>
      </c>
      <c r="AX13" s="183" t="str">
        <f>IF(OR(E13="a",E13="A"),E13,IF(AND('Encodage réponses Es'!$AW11="!",'Encodage réponses Es'!N11=""),"!",IF('Encodage réponses Es'!N11="","",'Encodage réponses Es'!N11)))</f>
        <v/>
      </c>
      <c r="AY13" s="268" t="str">
        <f>IF(OR(E13="a",E13="A"),E13,IF(AND('Encodage réponses Es'!$AW11="!",'Encodage réponses Es'!O11=""),"!",IF('Encodage réponses Es'!O11="","",'Encodage réponses Es'!O11)))</f>
        <v/>
      </c>
      <c r="AZ13" s="512" t="str">
        <f t="shared" si="10"/>
        <v/>
      </c>
      <c r="BA13" s="507"/>
      <c r="BB13" s="180" t="str">
        <f>IF(OR(E13="a",E13="A"),E13,IF(AND('Encodage réponses Es'!$AW11="!",'Encodage réponses Es'!AN11=""),"!",IF('Encodage réponses Es'!AN11="","",'Encodage réponses Es'!AN11)))</f>
        <v/>
      </c>
      <c r="BC13" s="143" t="str">
        <f>IF(OR(E13="a",E13="A"),E13,IF(AND('Encodage réponses Es'!$AW11="!",'Encodage réponses Es'!AO11=""),"!",IF('Encodage réponses Es'!AO11="","",'Encodage réponses Es'!AO11)))</f>
        <v/>
      </c>
      <c r="BD13" s="143" t="str">
        <f>IF(OR(E13="a",E13="A"),E13,IF(AND('Encodage réponses Es'!$AW11="!",'Encodage réponses Es'!AP11=""),"!",IF('Encodage réponses Es'!AP11="","",'Encodage réponses Es'!AP11)))</f>
        <v/>
      </c>
      <c r="BE13" s="272" t="str">
        <f>IF(OR(E13="a",E13="A"),E13,IF(AND('Encodage réponses Es'!$AW11="!",'Encodage réponses Es'!AQ11=""),"!",IF('Encodage réponses Es'!AQ11="","",'Encodage réponses Es'!AQ11)))</f>
        <v/>
      </c>
      <c r="BF13" s="272" t="str">
        <f>IF(OR(E13="a",E13="A"),E13,IF(AND('Encodage réponses Es'!$AW11="!",'Encodage réponses Es'!AR11=""),"!",IF('Encodage réponses Es'!AR11="","",'Encodage réponses Es'!AR11)))</f>
        <v/>
      </c>
      <c r="BG13" s="272" t="str">
        <f>IF(OR(E13="a",E13="A"),E13,IF(AND('Encodage réponses Es'!$AW11="!",'Encodage réponses Es'!AS11=""),"!",IF('Encodage réponses Es'!AS11="","",'Encodage réponses Es'!AS11)))</f>
        <v/>
      </c>
      <c r="BH13" s="272" t="str">
        <f>IF(OR(E13="a",E13="A"),E13,IF(AND('Encodage réponses Es'!$AW11="!",'Encodage réponses Es'!AT11=""),"!",IF('Encodage réponses Es'!AT11="","",'Encodage réponses Es'!AT11)))</f>
        <v/>
      </c>
      <c r="BI13" s="272" t="str">
        <f>IF(OR(E13="a",E13="A"),E13,IF(AND('Encodage réponses Es'!$AW11="!",'Encodage réponses Es'!AU11=""),"!",IF('Encodage réponses Es'!AU11="","",'Encodage réponses Es'!AU11)))</f>
        <v/>
      </c>
      <c r="BJ13" s="314" t="str">
        <f>IF(OR(E13="a",E13="A"),E13,IF(AND('Encodage réponses Es'!$AW11="!",'Encodage réponses Es'!AV11=""),"!",IF('Encodage réponses Es'!AV11="","",'Encodage réponses Es'!AV11)))</f>
        <v/>
      </c>
      <c r="BK13" s="506" t="str">
        <f t="shared" si="11"/>
        <v/>
      </c>
      <c r="BL13" s="507"/>
      <c r="BM13" s="279" t="str">
        <f t="shared" si="12"/>
        <v/>
      </c>
      <c r="BN13" s="282" t="str">
        <f t="shared" si="13"/>
        <v/>
      </c>
    </row>
    <row r="14" spans="1:66" ht="11.25" customHeight="1" x14ac:dyDescent="0.25">
      <c r="A14" s="569"/>
      <c r="B14" s="570"/>
      <c r="C14" s="21">
        <v>10</v>
      </c>
      <c r="D14" s="21" t="str">
        <f>IF('Encodage réponses Es'!F12=0,"",'Encodage réponses Es'!F12)</f>
        <v/>
      </c>
      <c r="E14" s="207" t="str">
        <f>IF('Encodage réponses Es'!I12="","",'Encodage réponses Es'!I12)</f>
        <v/>
      </c>
      <c r="F14" s="87"/>
      <c r="G14" s="172" t="str">
        <f t="shared" si="0"/>
        <v/>
      </c>
      <c r="H14" s="134" t="str">
        <f t="shared" si="1"/>
        <v/>
      </c>
      <c r="I14" s="174"/>
      <c r="J14" s="172" t="str">
        <f t="shared" si="2"/>
        <v/>
      </c>
      <c r="K14" s="134" t="str">
        <f t="shared" si="3"/>
        <v/>
      </c>
      <c r="L14" s="174"/>
      <c r="M14" s="172" t="str">
        <f t="shared" si="4"/>
        <v/>
      </c>
      <c r="N14" s="134" t="str">
        <f t="shared" si="5"/>
        <v/>
      </c>
      <c r="O14" s="175"/>
      <c r="P14" s="258" t="str">
        <f>IF(OR(E14="a",E14="A"),E14,IF(AND('Encodage réponses Es'!AW12="!",'Encodage réponses Es'!J12=""),"!",IF('Encodage réponses Es'!J12="","",'Encodage réponses Es'!J12)))</f>
        <v/>
      </c>
      <c r="Q14" s="267" t="str">
        <f>IF(OR(E14="a",E14="A"),E14,IF(AND('Encodage réponses Es'!AW12="!",'Encodage réponses Es'!K12=""),"!",IF('Encodage réponses Es'!K12="","",'Encodage réponses Es'!K12)))</f>
        <v/>
      </c>
      <c r="R14" s="515" t="str">
        <f t="shared" si="6"/>
        <v/>
      </c>
      <c r="S14" s="516"/>
      <c r="T14" s="265" t="str">
        <f>IF(OR(E14="a",E14="A"),E14,IF(AND('Encodage réponses Es'!$AW12="!",'Encodage réponses Es'!P12=""),"!",IF('Encodage réponses Es'!P12="","",'Encodage réponses Es'!P12)))</f>
        <v/>
      </c>
      <c r="U14" s="187" t="str">
        <f>IF(OR(E14="a",E14="A"),E14,IF(AND('Encodage réponses Es'!$AW12="!",'Encodage réponses Es'!Q12=""),"!",IF('Encodage réponses Es'!Q12="","",'Encodage réponses Es'!Q12)))</f>
        <v/>
      </c>
      <c r="V14" s="187" t="str">
        <f>IF(OR(E14="a",E14="A"),E14,IF(AND('Encodage réponses Es'!$AW12="!",'Encodage réponses Es'!R12=""),"!",IF('Encodage réponses Es'!R12="","",'Encodage réponses Es'!R12)))</f>
        <v/>
      </c>
      <c r="W14" s="187" t="str">
        <f>IF(OR(E14="a",E14="A"),E14,IF(AND('Encodage réponses Es'!$AW12="!",'Encodage réponses Es'!S12=""),"!",IF('Encodage réponses Es'!S12="","",'Encodage réponses Es'!S12)))</f>
        <v/>
      </c>
      <c r="X14" s="187" t="str">
        <f>IF(OR(E14="a",E14="A"),E14,IF(AND('Encodage réponses Es'!$AW12="!",'Encodage réponses Es'!T12=""),"!",IF('Encodage réponses Es'!T12="","",'Encodage réponses Es'!T12)))</f>
        <v/>
      </c>
      <c r="Y14" s="187" t="str">
        <f>IF(OR(E14="a",E14="A"),E14,IF(AND('Encodage réponses Es'!$AW12="!",'Encodage réponses Es'!U12=""),"!",IF('Encodage réponses Es'!U12="","",'Encodage réponses Es'!U12)))</f>
        <v/>
      </c>
      <c r="Z14" s="187" t="str">
        <f>IF(OR(E14="a",E14="A"),E14,IF(AND('Encodage réponses Es'!$AW12="!",'Encodage réponses Es'!V12=""),"!",IF('Encodage réponses Es'!V12="","",'Encodage réponses Es'!V12)))</f>
        <v/>
      </c>
      <c r="AA14" s="261" t="str">
        <f>IF(OR(E14="a",E14="A"),E14,IF(AND('Encodage réponses Es'!$AW12="!",'Encodage réponses Es'!W12=""),"!",IF('Encodage réponses Es'!W12="","",'Encodage réponses Es'!W12)))</f>
        <v/>
      </c>
      <c r="AB14" s="261" t="str">
        <f>IF(OR(E14="a",E14="A"),E14,IF(AND('Encodage réponses Es'!$AW12="!",'Encodage réponses Es'!X12=""),"!",IF('Encodage réponses Es'!X12="","",'Encodage réponses Es'!X12)))</f>
        <v/>
      </c>
      <c r="AC14" s="261" t="str">
        <f>IF(OR(E14="a",E14="A"),E14,IF(AND('Encodage réponses Es'!$AW12="!",'Encodage réponses Es'!Y12=""),"!",IF('Encodage réponses Es'!Y12="","",'Encodage réponses Es'!Y12)))</f>
        <v/>
      </c>
      <c r="AD14" s="261" t="str">
        <f>IF(OR(E14="a",E14="A"),E14,IF(AND('Encodage réponses Es'!$AW12="!",'Encodage réponses Es'!Z12=""),"!",IF('Encodage réponses Es'!Z12="","",'Encodage réponses Es'!Z12)))</f>
        <v/>
      </c>
      <c r="AE14" s="261" t="str">
        <f>IF(OR(E14="a",E14="A"),E14,IF(AND('Encodage réponses Es'!$AW12="!",'Encodage réponses Es'!AA12=""),"!",IF('Encodage réponses Es'!AA12="","",'Encodage réponses Es'!AA12)))</f>
        <v/>
      </c>
      <c r="AF14" s="261" t="str">
        <f>IF(OR(E14="a",E14="A"),E14,IF(AND('Encodage réponses Es'!$AW12="!",'Encodage réponses Es'!AB12=""),"!",IF('Encodage réponses Es'!AB12="","",'Encodage réponses Es'!AB12)))</f>
        <v/>
      </c>
      <c r="AG14" s="187" t="str">
        <f>IF(OR(E14="a",E14="A"),E14,IF(AND('Encodage réponses Es'!$AW12="!",'Encodage réponses Es'!AC12=""),"!",IF('Encodage réponses Es'!AC12="","",'Encodage réponses Es'!AC12)))</f>
        <v/>
      </c>
      <c r="AH14" s="187" t="str">
        <f>IF(OR(E14="a",E14="A"),E14,IF(AND('Encodage réponses Es'!$AW12="!",'Encodage réponses Es'!AD12=""),"!",IF('Encodage réponses Es'!AD12="","",'Encodage réponses Es'!AD12)))</f>
        <v/>
      </c>
      <c r="AI14" s="187" t="str">
        <f>IF(OR(E14="a",E14="A"),E14,IF(AND('Encodage réponses Es'!$AW12="!",'Encodage réponses Es'!AE12=""),"!",IF('Encodage réponses Es'!AE12="","",'Encodage réponses Es'!AE12)))</f>
        <v/>
      </c>
      <c r="AJ14" s="187" t="str">
        <f>IF(OR(E14="a",E14="A"),E14,IF(AND('Encodage réponses Es'!$AW12="!",'Encodage réponses Es'!AF12=""),"!",IF('Encodage réponses Es'!AF12="","",'Encodage réponses Es'!AF12)))</f>
        <v/>
      </c>
      <c r="AK14" s="187" t="str">
        <f>IF(OR(E14="a",E14="A"),E14,IF(AND('Encodage réponses Es'!$AW12="!",'Encodage réponses Es'!AG12=""),"!",IF('Encodage réponses Es'!AG12="","",'Encodage réponses Es'!AG12)))</f>
        <v/>
      </c>
      <c r="AL14" s="187" t="str">
        <f>IF(OR(E14="a",E14="A"),E14,IF(AND('Encodage réponses Es'!$AW12="!",'Encodage réponses Es'!AH12=""),"!",IF('Encodage réponses Es'!AH12="","",'Encodage réponses Es'!AH12)))</f>
        <v/>
      </c>
      <c r="AM14" s="187" t="str">
        <f>IF(OR(E14="a",E14="A"),E14,IF(AND('Encodage réponses Es'!$AW12="!",'Encodage réponses Es'!AI12=""),"!",IF('Encodage réponses Es'!AI12="","",'Encodage réponses Es'!AI12)))</f>
        <v/>
      </c>
      <c r="AN14" s="261" t="str">
        <f>IF(OR(E14="a",E14="A"),E14,IF(AND('Encodage réponses Es'!$AW12="!",'Encodage réponses Es'!AJ12=""),"!",IF('Encodage réponses Es'!AJ12="","",'Encodage réponses Es'!AJ12)))</f>
        <v/>
      </c>
      <c r="AO14" s="187" t="str">
        <f>IF(OR(E14="a",E14="A"),E14,IF(AND('Encodage réponses Es'!$AW12="!",'Encodage réponses Es'!AK12=""),"!",IF('Encodage réponses Es'!AK12="","",'Encodage réponses Es'!AK12)))</f>
        <v/>
      </c>
      <c r="AP14" s="261" t="str">
        <f>IF(OR(E14="a",E14="A"),E14,IF(AND('Encodage réponses Es'!$AW12="!",'Encodage réponses Es'!AL12=""),"!",IF('Encodage réponses Es'!AL12="","",'Encodage réponses Es'!AL12)))</f>
        <v/>
      </c>
      <c r="AQ14" s="312" t="str">
        <f>IF(OR(E14="a",E14="A"),E14,IF(AND('Encodage réponses Es'!$AW12="!",'Encodage réponses Es'!AM12=""),"!",IF('Encodage réponses Es'!AM12="","",'Encodage réponses Es'!AM12)))</f>
        <v/>
      </c>
      <c r="AR14" s="510" t="str">
        <f t="shared" si="7"/>
        <v/>
      </c>
      <c r="AS14" s="511"/>
      <c r="AT14" s="172" t="str">
        <f t="shared" si="8"/>
        <v/>
      </c>
      <c r="AU14" s="276" t="str">
        <f t="shared" si="9"/>
        <v/>
      </c>
      <c r="AV14" s="187" t="str">
        <f>IF(OR(E14="a",E14="A"),E14,IF(AND('Encodage réponses Es'!$AW12="!",'Encodage réponses Es'!L12=""),"!",IF('Encodage réponses Es'!L12="","",'Encodage réponses Es'!L12)))</f>
        <v/>
      </c>
      <c r="AW14" s="182" t="str">
        <f>IF(OR(E14="a",E14="A"),E14,IF(AND('Encodage réponses Es'!$AW12="!",'Encodage réponses Es'!M12=""),"!",IF('Encodage réponses Es'!M12="","",'Encodage réponses Es'!M12)))</f>
        <v/>
      </c>
      <c r="AX14" s="182" t="str">
        <f>IF(OR(E14="a",E14="A"),E14,IF(AND('Encodage réponses Es'!$AW12="!",'Encodage réponses Es'!N12=""),"!",IF('Encodage réponses Es'!N12="","",'Encodage réponses Es'!N12)))</f>
        <v/>
      </c>
      <c r="AY14" s="267" t="str">
        <f>IF(OR(E14="a",E14="A"),E14,IF(AND('Encodage réponses Es'!$AW12="!",'Encodage réponses Es'!O12=""),"!",IF('Encodage réponses Es'!O12="","",'Encodage réponses Es'!O12)))</f>
        <v/>
      </c>
      <c r="AZ14" s="512" t="str">
        <f t="shared" si="10"/>
        <v/>
      </c>
      <c r="BA14" s="507"/>
      <c r="BB14" s="180" t="str">
        <f>IF(OR(E14="a",E14="A"),E14,IF(AND('Encodage réponses Es'!$AW12="!",'Encodage réponses Es'!AN12=""),"!",IF('Encodage réponses Es'!AN12="","",'Encodage réponses Es'!AN12)))</f>
        <v/>
      </c>
      <c r="BC14" s="143" t="str">
        <f>IF(OR(E14="a",E14="A"),E14,IF(AND('Encodage réponses Es'!$AW12="!",'Encodage réponses Es'!AO12=""),"!",IF('Encodage réponses Es'!AO12="","",'Encodage réponses Es'!AO12)))</f>
        <v/>
      </c>
      <c r="BD14" s="143" t="str">
        <f>IF(OR(E14="a",E14="A"),E14,IF(AND('Encodage réponses Es'!$AW12="!",'Encodage réponses Es'!AP12=""),"!",IF('Encodage réponses Es'!AP12="","",'Encodage réponses Es'!AP12)))</f>
        <v/>
      </c>
      <c r="BE14" s="272" t="str">
        <f>IF(OR(E14="a",E14="A"),E14,IF(AND('Encodage réponses Es'!$AW12="!",'Encodage réponses Es'!AQ12=""),"!",IF('Encodage réponses Es'!AQ12="","",'Encodage réponses Es'!AQ12)))</f>
        <v/>
      </c>
      <c r="BF14" s="272" t="str">
        <f>IF(OR(E14="a",E14="A"),E14,IF(AND('Encodage réponses Es'!$AW12="!",'Encodage réponses Es'!AR12=""),"!",IF('Encodage réponses Es'!AR12="","",'Encodage réponses Es'!AR12)))</f>
        <v/>
      </c>
      <c r="BG14" s="272" t="str">
        <f>IF(OR(E14="a",E14="A"),E14,IF(AND('Encodage réponses Es'!$AW12="!",'Encodage réponses Es'!AS12=""),"!",IF('Encodage réponses Es'!AS12="","",'Encodage réponses Es'!AS12)))</f>
        <v/>
      </c>
      <c r="BH14" s="272" t="str">
        <f>IF(OR(E14="a",E14="A"),E14,IF(AND('Encodage réponses Es'!$AW12="!",'Encodage réponses Es'!AT12=""),"!",IF('Encodage réponses Es'!AT12="","",'Encodage réponses Es'!AT12)))</f>
        <v/>
      </c>
      <c r="BI14" s="272" t="str">
        <f>IF(OR(E14="a",E14="A"),E14,IF(AND('Encodage réponses Es'!$AW12="!",'Encodage réponses Es'!AU12=""),"!",IF('Encodage réponses Es'!AU12="","",'Encodage réponses Es'!AU12)))</f>
        <v/>
      </c>
      <c r="BJ14" s="314" t="str">
        <f>IF(OR(E14="a",E14="A"),E14,IF(AND('Encodage réponses Es'!$AW12="!",'Encodage réponses Es'!AV12=""),"!",IF('Encodage réponses Es'!AV12="","",'Encodage réponses Es'!AV12)))</f>
        <v/>
      </c>
      <c r="BK14" s="506" t="str">
        <f t="shared" si="11"/>
        <v/>
      </c>
      <c r="BL14" s="507"/>
      <c r="BM14" s="279" t="str">
        <f t="shared" si="12"/>
        <v/>
      </c>
      <c r="BN14" s="282" t="str">
        <f t="shared" si="13"/>
        <v/>
      </c>
    </row>
    <row r="15" spans="1:66" ht="11.25" customHeight="1" x14ac:dyDescent="0.25">
      <c r="A15" s="569"/>
      <c r="B15" s="570"/>
      <c r="C15" s="21">
        <v>11</v>
      </c>
      <c r="D15" s="21" t="str">
        <f>IF('Encodage réponses Es'!F13=0,"",'Encodage réponses Es'!F13)</f>
        <v/>
      </c>
      <c r="E15" s="207" t="str">
        <f>IF('Encodage réponses Es'!I13="","",'Encodage réponses Es'!I13)</f>
        <v/>
      </c>
      <c r="F15" s="87"/>
      <c r="G15" s="172" t="str">
        <f t="shared" si="0"/>
        <v/>
      </c>
      <c r="H15" s="134" t="str">
        <f t="shared" si="1"/>
        <v/>
      </c>
      <c r="I15" s="174"/>
      <c r="J15" s="172" t="str">
        <f t="shared" si="2"/>
        <v/>
      </c>
      <c r="K15" s="134" t="str">
        <f t="shared" si="3"/>
        <v/>
      </c>
      <c r="L15" s="174"/>
      <c r="M15" s="172" t="str">
        <f t="shared" si="4"/>
        <v/>
      </c>
      <c r="N15" s="134" t="str">
        <f t="shared" si="5"/>
        <v/>
      </c>
      <c r="O15" s="175"/>
      <c r="P15" s="185" t="str">
        <f>IF(OR(E15="a",E15="A"),E15,IF(AND('Encodage réponses Es'!AW13="!",'Encodage réponses Es'!J13=""),"!",IF('Encodage réponses Es'!J13="","",'Encodage réponses Es'!J13)))</f>
        <v/>
      </c>
      <c r="Q15" s="267" t="str">
        <f>IF(OR(E15="a",E15="A"),E15,IF(AND('Encodage réponses Es'!AW13="!",'Encodage réponses Es'!K13=""),"!",IF('Encodage réponses Es'!K13="","",'Encodage réponses Es'!K13)))</f>
        <v/>
      </c>
      <c r="R15" s="515" t="str">
        <f t="shared" si="6"/>
        <v/>
      </c>
      <c r="S15" s="516"/>
      <c r="T15" s="265" t="str">
        <f>IF(OR(E15="a",E15="A"),E15,IF(AND('Encodage réponses Es'!$AW13="!",'Encodage réponses Es'!P13=""),"!",IF('Encodage réponses Es'!P13="","",'Encodage réponses Es'!P13)))</f>
        <v/>
      </c>
      <c r="U15" s="187" t="str">
        <f>IF(OR(E15="a",E15="A"),E15,IF(AND('Encodage réponses Es'!$AW13="!",'Encodage réponses Es'!Q13=""),"!",IF('Encodage réponses Es'!Q13="","",'Encodage réponses Es'!Q13)))</f>
        <v/>
      </c>
      <c r="V15" s="187" t="str">
        <f>IF(OR(E15="a",E15="A"),E15,IF(AND('Encodage réponses Es'!$AW13="!",'Encodage réponses Es'!R13=""),"!",IF('Encodage réponses Es'!R13="","",'Encodage réponses Es'!R13)))</f>
        <v/>
      </c>
      <c r="W15" s="187" t="str">
        <f>IF(OR(E15="a",E15="A"),E15,IF(AND('Encodage réponses Es'!$AW13="!",'Encodage réponses Es'!S13=""),"!",IF('Encodage réponses Es'!S13="","",'Encodage réponses Es'!S13)))</f>
        <v/>
      </c>
      <c r="X15" s="187" t="str">
        <f>IF(OR(E15="a",E15="A"),E15,IF(AND('Encodage réponses Es'!$AW13="!",'Encodage réponses Es'!T13=""),"!",IF('Encodage réponses Es'!T13="","",'Encodage réponses Es'!T13)))</f>
        <v/>
      </c>
      <c r="Y15" s="187" t="str">
        <f>IF(OR(E15="a",E15="A"),E15,IF(AND('Encodage réponses Es'!$AW13="!",'Encodage réponses Es'!U13=""),"!",IF('Encodage réponses Es'!U13="","",'Encodage réponses Es'!U13)))</f>
        <v/>
      </c>
      <c r="Z15" s="187" t="str">
        <f>IF(OR(E15="a",E15="A"),E15,IF(AND('Encodage réponses Es'!$AW13="!",'Encodage réponses Es'!V13=""),"!",IF('Encodage réponses Es'!V13="","",'Encodage réponses Es'!V13)))</f>
        <v/>
      </c>
      <c r="AA15" s="261" t="str">
        <f>IF(OR(E15="a",E15="A"),E15,IF(AND('Encodage réponses Es'!$AW13="!",'Encodage réponses Es'!W13=""),"!",IF('Encodage réponses Es'!W13="","",'Encodage réponses Es'!W13)))</f>
        <v/>
      </c>
      <c r="AB15" s="261" t="str">
        <f>IF(OR(E15="a",E15="A"),E15,IF(AND('Encodage réponses Es'!$AW13="!",'Encodage réponses Es'!X13=""),"!",IF('Encodage réponses Es'!X13="","",'Encodage réponses Es'!X13)))</f>
        <v/>
      </c>
      <c r="AC15" s="261" t="str">
        <f>IF(OR(E15="a",E15="A"),E15,IF(AND('Encodage réponses Es'!$AW13="!",'Encodage réponses Es'!Y13=""),"!",IF('Encodage réponses Es'!Y13="","",'Encodage réponses Es'!Y13)))</f>
        <v/>
      </c>
      <c r="AD15" s="261" t="str">
        <f>IF(OR(E15="a",E15="A"),E15,IF(AND('Encodage réponses Es'!$AW13="!",'Encodage réponses Es'!Z13=""),"!",IF('Encodage réponses Es'!Z13="","",'Encodage réponses Es'!Z13)))</f>
        <v/>
      </c>
      <c r="AE15" s="261" t="str">
        <f>IF(OR(E15="a",E15="A"),E15,IF(AND('Encodage réponses Es'!$AW13="!",'Encodage réponses Es'!AA13=""),"!",IF('Encodage réponses Es'!AA13="","",'Encodage réponses Es'!AA13)))</f>
        <v/>
      </c>
      <c r="AF15" s="261" t="str">
        <f>IF(OR(E15="a",E15="A"),E15,IF(AND('Encodage réponses Es'!$AW13="!",'Encodage réponses Es'!AB13=""),"!",IF('Encodage réponses Es'!AB13="","",'Encodage réponses Es'!AB13)))</f>
        <v/>
      </c>
      <c r="AG15" s="187" t="str">
        <f>IF(OR(E15="a",E15="A"),E15,IF(AND('Encodage réponses Es'!$AW13="!",'Encodage réponses Es'!AC13=""),"!",IF('Encodage réponses Es'!AC13="","",'Encodage réponses Es'!AC13)))</f>
        <v/>
      </c>
      <c r="AH15" s="187" t="str">
        <f>IF(OR(E15="a",E15="A"),E15,IF(AND('Encodage réponses Es'!$AW13="!",'Encodage réponses Es'!AD13=""),"!",IF('Encodage réponses Es'!AD13="","",'Encodage réponses Es'!AD13)))</f>
        <v/>
      </c>
      <c r="AI15" s="187" t="str">
        <f>IF(OR(E15="a",E15="A"),E15,IF(AND('Encodage réponses Es'!$AW13="!",'Encodage réponses Es'!AE13=""),"!",IF('Encodage réponses Es'!AE13="","",'Encodage réponses Es'!AE13)))</f>
        <v/>
      </c>
      <c r="AJ15" s="187" t="str">
        <f>IF(OR(E15="a",E15="A"),E15,IF(AND('Encodage réponses Es'!$AW13="!",'Encodage réponses Es'!AF13=""),"!",IF('Encodage réponses Es'!AF13="","",'Encodage réponses Es'!AF13)))</f>
        <v/>
      </c>
      <c r="AK15" s="187" t="str">
        <f>IF(OR(E15="a",E15="A"),E15,IF(AND('Encodage réponses Es'!$AW13="!",'Encodage réponses Es'!AG13=""),"!",IF('Encodage réponses Es'!AG13="","",'Encodage réponses Es'!AG13)))</f>
        <v/>
      </c>
      <c r="AL15" s="187" t="str">
        <f>IF(OR(E15="a",E15="A"),E15,IF(AND('Encodage réponses Es'!$AW13="!",'Encodage réponses Es'!AH13=""),"!",IF('Encodage réponses Es'!AH13="","",'Encodage réponses Es'!AH13)))</f>
        <v/>
      </c>
      <c r="AM15" s="187" t="str">
        <f>IF(OR(E15="a",E15="A"),E15,IF(AND('Encodage réponses Es'!$AW13="!",'Encodage réponses Es'!AI13=""),"!",IF('Encodage réponses Es'!AI13="","",'Encodage réponses Es'!AI13)))</f>
        <v/>
      </c>
      <c r="AN15" s="261" t="str">
        <f>IF(OR(E15="a",E15="A"),E15,IF(AND('Encodage réponses Es'!$AW13="!",'Encodage réponses Es'!AJ13=""),"!",IF('Encodage réponses Es'!AJ13="","",'Encodage réponses Es'!AJ13)))</f>
        <v/>
      </c>
      <c r="AO15" s="187" t="str">
        <f>IF(OR(E15="a",E15="A"),E15,IF(AND('Encodage réponses Es'!$AW13="!",'Encodage réponses Es'!AK13=""),"!",IF('Encodage réponses Es'!AK13="","",'Encodage réponses Es'!AK13)))</f>
        <v/>
      </c>
      <c r="AP15" s="261" t="str">
        <f>IF(OR(E15="a",E15="A"),E15,IF(AND('Encodage réponses Es'!$AW13="!",'Encodage réponses Es'!AL13=""),"!",IF('Encodage réponses Es'!AL13="","",'Encodage réponses Es'!AL13)))</f>
        <v/>
      </c>
      <c r="AQ15" s="312" t="str">
        <f>IF(OR(E15="a",E15="A"),E15,IF(AND('Encodage réponses Es'!$AW13="!",'Encodage réponses Es'!AM13=""),"!",IF('Encodage réponses Es'!AM13="","",'Encodage réponses Es'!AM13)))</f>
        <v/>
      </c>
      <c r="AR15" s="510" t="str">
        <f t="shared" si="7"/>
        <v/>
      </c>
      <c r="AS15" s="511"/>
      <c r="AT15" s="172" t="str">
        <f t="shared" si="8"/>
        <v/>
      </c>
      <c r="AU15" s="276" t="str">
        <f t="shared" si="9"/>
        <v/>
      </c>
      <c r="AV15" s="187" t="str">
        <f>IF(OR(E15="a",E15="A"),E15,IF(AND('Encodage réponses Es'!$AW13="!",'Encodage réponses Es'!L13=""),"!",IF('Encodage réponses Es'!L13="","",'Encodage réponses Es'!L13)))</f>
        <v/>
      </c>
      <c r="AW15" s="182" t="str">
        <f>IF(OR(E15="a",E15="A"),E15,IF(AND('Encodage réponses Es'!$AW13="!",'Encodage réponses Es'!M13=""),"!",IF('Encodage réponses Es'!M13="","",'Encodage réponses Es'!M13)))</f>
        <v/>
      </c>
      <c r="AX15" s="182" t="str">
        <f>IF(OR(E15="a",E15="A"),E15,IF(AND('Encodage réponses Es'!$AW13="!",'Encodage réponses Es'!N13=""),"!",IF('Encodage réponses Es'!N13="","",'Encodage réponses Es'!N13)))</f>
        <v/>
      </c>
      <c r="AY15" s="267" t="str">
        <f>IF(OR(E15="a",E15="A"),E15,IF(AND('Encodage réponses Es'!$AW13="!",'Encodage réponses Es'!O13=""),"!",IF('Encodage réponses Es'!O13="","",'Encodage réponses Es'!O13)))</f>
        <v/>
      </c>
      <c r="AZ15" s="512" t="str">
        <f t="shared" si="10"/>
        <v/>
      </c>
      <c r="BA15" s="507"/>
      <c r="BB15" s="180" t="str">
        <f>IF(OR(E15="a",E15="A"),E15,IF(AND('Encodage réponses Es'!$AW13="!",'Encodage réponses Es'!AN13=""),"!",IF('Encodage réponses Es'!AN13="","",'Encodage réponses Es'!AN13)))</f>
        <v/>
      </c>
      <c r="BC15" s="143" t="str">
        <f>IF(OR(E15="a",E15="A"),E15,IF(AND('Encodage réponses Es'!$AW13="!",'Encodage réponses Es'!AO13=""),"!",IF('Encodage réponses Es'!AO13="","",'Encodage réponses Es'!AO13)))</f>
        <v/>
      </c>
      <c r="BD15" s="143" t="str">
        <f>IF(OR(E15="a",E15="A"),E15,IF(AND('Encodage réponses Es'!$AW13="!",'Encodage réponses Es'!AP13=""),"!",IF('Encodage réponses Es'!AP13="","",'Encodage réponses Es'!AP13)))</f>
        <v/>
      </c>
      <c r="BE15" s="272" t="str">
        <f>IF(OR(E15="a",E15="A"),E15,IF(AND('Encodage réponses Es'!$AW13="!",'Encodage réponses Es'!AQ13=""),"!",IF('Encodage réponses Es'!AQ13="","",'Encodage réponses Es'!AQ13)))</f>
        <v/>
      </c>
      <c r="BF15" s="272" t="str">
        <f>IF(OR(E15="a",E15="A"),E15,IF(AND('Encodage réponses Es'!$AW13="!",'Encodage réponses Es'!AR13=""),"!",IF('Encodage réponses Es'!AR13="","",'Encodage réponses Es'!AR13)))</f>
        <v/>
      </c>
      <c r="BG15" s="272" t="str">
        <f>IF(OR(E15="a",E15="A"),E15,IF(AND('Encodage réponses Es'!$AW13="!",'Encodage réponses Es'!AS13=""),"!",IF('Encodage réponses Es'!AS13="","",'Encodage réponses Es'!AS13)))</f>
        <v/>
      </c>
      <c r="BH15" s="272" t="str">
        <f>IF(OR(E15="a",E15="A"),E15,IF(AND('Encodage réponses Es'!$AW13="!",'Encodage réponses Es'!AT13=""),"!",IF('Encodage réponses Es'!AT13="","",'Encodage réponses Es'!AT13)))</f>
        <v/>
      </c>
      <c r="BI15" s="272" t="str">
        <f>IF(OR(E15="a",E15="A"),E15,IF(AND('Encodage réponses Es'!$AW13="!",'Encodage réponses Es'!AU13=""),"!",IF('Encodage réponses Es'!AU13="","",'Encodage réponses Es'!AU13)))</f>
        <v/>
      </c>
      <c r="BJ15" s="314" t="str">
        <f>IF(OR(E15="a",E15="A"),E15,IF(AND('Encodage réponses Es'!$AW13="!",'Encodage réponses Es'!AV13=""),"!",IF('Encodage réponses Es'!AV13="","",'Encodage réponses Es'!AV13)))</f>
        <v/>
      </c>
      <c r="BK15" s="506" t="str">
        <f t="shared" si="11"/>
        <v/>
      </c>
      <c r="BL15" s="507"/>
      <c r="BM15" s="279" t="str">
        <f t="shared" si="12"/>
        <v/>
      </c>
      <c r="BN15" s="282" t="str">
        <f t="shared" si="13"/>
        <v/>
      </c>
    </row>
    <row r="16" spans="1:66" ht="11.25" customHeight="1" x14ac:dyDescent="0.25">
      <c r="A16" s="569"/>
      <c r="B16" s="570"/>
      <c r="C16" s="21">
        <v>12</v>
      </c>
      <c r="D16" s="21" t="str">
        <f>IF('Encodage réponses Es'!F14=0,"",'Encodage réponses Es'!F14)</f>
        <v/>
      </c>
      <c r="E16" s="207" t="str">
        <f>IF('Encodage réponses Es'!I14="","",'Encodage réponses Es'!I14)</f>
        <v/>
      </c>
      <c r="F16" s="87"/>
      <c r="G16" s="172" t="str">
        <f t="shared" si="0"/>
        <v/>
      </c>
      <c r="H16" s="134" t="str">
        <f t="shared" si="1"/>
        <v/>
      </c>
      <c r="I16" s="174"/>
      <c r="J16" s="172" t="str">
        <f t="shared" si="2"/>
        <v/>
      </c>
      <c r="K16" s="134" t="str">
        <f t="shared" si="3"/>
        <v/>
      </c>
      <c r="L16" s="174"/>
      <c r="M16" s="172" t="str">
        <f t="shared" si="4"/>
        <v/>
      </c>
      <c r="N16" s="134" t="str">
        <f t="shared" si="5"/>
        <v/>
      </c>
      <c r="O16" s="175"/>
      <c r="P16" s="185" t="str">
        <f>IF(OR(E16="a",E16="A"),E16,IF(AND('Encodage réponses Es'!AW14="!",'Encodage réponses Es'!J14=""),"!",IF('Encodage réponses Es'!J14="","",'Encodage réponses Es'!J14)))</f>
        <v/>
      </c>
      <c r="Q16" s="267" t="str">
        <f>IF(OR(E16="a",E16="A"),E16,IF(AND('Encodage réponses Es'!AW14="!",'Encodage réponses Es'!K14=""),"!",IF('Encodage réponses Es'!K14="","",'Encodage réponses Es'!K14)))</f>
        <v/>
      </c>
      <c r="R16" s="515" t="str">
        <f t="shared" si="6"/>
        <v/>
      </c>
      <c r="S16" s="516"/>
      <c r="T16" s="265" t="str">
        <f>IF(OR(E16="a",E16="A"),E16,IF(AND('Encodage réponses Es'!$AW14="!",'Encodage réponses Es'!P14=""),"!",IF('Encodage réponses Es'!P14="","",'Encodage réponses Es'!P14)))</f>
        <v/>
      </c>
      <c r="U16" s="187" t="str">
        <f>IF(OR(E16="a",E16="A"),E16,IF(AND('Encodage réponses Es'!$AW14="!",'Encodage réponses Es'!Q14=""),"!",IF('Encodage réponses Es'!Q14="","",'Encodage réponses Es'!Q14)))</f>
        <v/>
      </c>
      <c r="V16" s="187" t="str">
        <f>IF(OR(E16="a",E16="A"),E16,IF(AND('Encodage réponses Es'!$AW14="!",'Encodage réponses Es'!R14=""),"!",IF('Encodage réponses Es'!R14="","",'Encodage réponses Es'!R14)))</f>
        <v/>
      </c>
      <c r="W16" s="187" t="str">
        <f>IF(OR(E16="a",E16="A"),E16,IF(AND('Encodage réponses Es'!$AW14="!",'Encodage réponses Es'!S14=""),"!",IF('Encodage réponses Es'!S14="","",'Encodage réponses Es'!S14)))</f>
        <v/>
      </c>
      <c r="X16" s="187" t="str">
        <f>IF(OR(E16="a",E16="A"),E16,IF(AND('Encodage réponses Es'!$AW14="!",'Encodage réponses Es'!T14=""),"!",IF('Encodage réponses Es'!T14="","",'Encodage réponses Es'!T14)))</f>
        <v/>
      </c>
      <c r="Y16" s="187" t="str">
        <f>IF(OR(E16="a",E16="A"),E16,IF(AND('Encodage réponses Es'!$AW14="!",'Encodage réponses Es'!U14=""),"!",IF('Encodage réponses Es'!U14="","",'Encodage réponses Es'!U14)))</f>
        <v/>
      </c>
      <c r="Z16" s="187" t="str">
        <f>IF(OR(E16="a",E16="A"),E16,IF(AND('Encodage réponses Es'!$AW14="!",'Encodage réponses Es'!V14=""),"!",IF('Encodage réponses Es'!V14="","",'Encodage réponses Es'!V14)))</f>
        <v/>
      </c>
      <c r="AA16" s="261" t="str">
        <f>IF(OR(E16="a",E16="A"),E16,IF(AND('Encodage réponses Es'!$AW14="!",'Encodage réponses Es'!W14=""),"!",IF('Encodage réponses Es'!W14="","",'Encodage réponses Es'!W14)))</f>
        <v/>
      </c>
      <c r="AB16" s="261" t="str">
        <f>IF(OR(E16="a",E16="A"),E16,IF(AND('Encodage réponses Es'!$AW14="!",'Encodage réponses Es'!X14=""),"!",IF('Encodage réponses Es'!X14="","",'Encodage réponses Es'!X14)))</f>
        <v/>
      </c>
      <c r="AC16" s="261" t="str">
        <f>IF(OR(E16="a",E16="A"),E16,IF(AND('Encodage réponses Es'!$AW14="!",'Encodage réponses Es'!Y14=""),"!",IF('Encodage réponses Es'!Y14="","",'Encodage réponses Es'!Y14)))</f>
        <v/>
      </c>
      <c r="AD16" s="261" t="str">
        <f>IF(OR(E16="a",E16="A"),E16,IF(AND('Encodage réponses Es'!$AW14="!",'Encodage réponses Es'!Z14=""),"!",IF('Encodage réponses Es'!Z14="","",'Encodage réponses Es'!Z14)))</f>
        <v/>
      </c>
      <c r="AE16" s="261" t="str">
        <f>IF(OR(E16="a",E16="A"),E16,IF(AND('Encodage réponses Es'!$AW14="!",'Encodage réponses Es'!AA14=""),"!",IF('Encodage réponses Es'!AA14="","",'Encodage réponses Es'!AA14)))</f>
        <v/>
      </c>
      <c r="AF16" s="261" t="str">
        <f>IF(OR(E16="a",E16="A"),E16,IF(AND('Encodage réponses Es'!$AW14="!",'Encodage réponses Es'!AB14=""),"!",IF('Encodage réponses Es'!AB14="","",'Encodage réponses Es'!AB14)))</f>
        <v/>
      </c>
      <c r="AG16" s="187" t="str">
        <f>IF(OR(E16="a",E16="A"),E16,IF(AND('Encodage réponses Es'!$AW14="!",'Encodage réponses Es'!AC14=""),"!",IF('Encodage réponses Es'!AC14="","",'Encodage réponses Es'!AC14)))</f>
        <v/>
      </c>
      <c r="AH16" s="187" t="str">
        <f>IF(OR(E16="a",E16="A"),E16,IF(AND('Encodage réponses Es'!$AW14="!",'Encodage réponses Es'!AD14=""),"!",IF('Encodage réponses Es'!AD14="","",'Encodage réponses Es'!AD14)))</f>
        <v/>
      </c>
      <c r="AI16" s="187" t="str">
        <f>IF(OR(E16="a",E16="A"),E16,IF(AND('Encodage réponses Es'!$AW14="!",'Encodage réponses Es'!AE14=""),"!",IF('Encodage réponses Es'!AE14="","",'Encodage réponses Es'!AE14)))</f>
        <v/>
      </c>
      <c r="AJ16" s="187" t="str">
        <f>IF(OR(E16="a",E16="A"),E16,IF(AND('Encodage réponses Es'!$AW14="!",'Encodage réponses Es'!AF14=""),"!",IF('Encodage réponses Es'!AF14="","",'Encodage réponses Es'!AF14)))</f>
        <v/>
      </c>
      <c r="AK16" s="187" t="str">
        <f>IF(OR(E16="a",E16="A"),E16,IF(AND('Encodage réponses Es'!$AW14="!",'Encodage réponses Es'!AG14=""),"!",IF('Encodage réponses Es'!AG14="","",'Encodage réponses Es'!AG14)))</f>
        <v/>
      </c>
      <c r="AL16" s="187" t="str">
        <f>IF(OR(E16="a",E16="A"),E16,IF(AND('Encodage réponses Es'!$AW14="!",'Encodage réponses Es'!AH14=""),"!",IF('Encodage réponses Es'!AH14="","",'Encodage réponses Es'!AH14)))</f>
        <v/>
      </c>
      <c r="AM16" s="187" t="str">
        <f>IF(OR(E16="a",E16="A"),E16,IF(AND('Encodage réponses Es'!$AW14="!",'Encodage réponses Es'!AI14=""),"!",IF('Encodage réponses Es'!AI14="","",'Encodage réponses Es'!AI14)))</f>
        <v/>
      </c>
      <c r="AN16" s="261" t="str">
        <f>IF(OR(E16="a",E16="A"),E16,IF(AND('Encodage réponses Es'!$AW14="!",'Encodage réponses Es'!AJ14=""),"!",IF('Encodage réponses Es'!AJ14="","",'Encodage réponses Es'!AJ14)))</f>
        <v/>
      </c>
      <c r="AO16" s="187" t="str">
        <f>IF(OR(E16="a",E16="A"),E16,IF(AND('Encodage réponses Es'!$AW14="!",'Encodage réponses Es'!AK14=""),"!",IF('Encodage réponses Es'!AK14="","",'Encodage réponses Es'!AK14)))</f>
        <v/>
      </c>
      <c r="AP16" s="261" t="str">
        <f>IF(OR(E16="a",E16="A"),E16,IF(AND('Encodage réponses Es'!$AW14="!",'Encodage réponses Es'!AL14=""),"!",IF('Encodage réponses Es'!AL14="","",'Encodage réponses Es'!AL14)))</f>
        <v/>
      </c>
      <c r="AQ16" s="312" t="str">
        <f>IF(OR(E16="a",E16="A"),E16,IF(AND('Encodage réponses Es'!$AW14="!",'Encodage réponses Es'!AM14=""),"!",IF('Encodage réponses Es'!AM14="","",'Encodage réponses Es'!AM14)))</f>
        <v/>
      </c>
      <c r="AR16" s="510" t="str">
        <f t="shared" si="7"/>
        <v/>
      </c>
      <c r="AS16" s="511"/>
      <c r="AT16" s="172" t="str">
        <f t="shared" si="8"/>
        <v/>
      </c>
      <c r="AU16" s="276" t="str">
        <f t="shared" si="9"/>
        <v/>
      </c>
      <c r="AV16" s="187" t="str">
        <f>IF(OR(E16="a",E16="A"),E16,IF(AND('Encodage réponses Es'!$AW14="!",'Encodage réponses Es'!L14=""),"!",IF('Encodage réponses Es'!L14="","",'Encodage réponses Es'!L14)))</f>
        <v/>
      </c>
      <c r="AW16" s="182" t="str">
        <f>IF(OR(E16="a",E16="A"),E16,IF(AND('Encodage réponses Es'!$AW14="!",'Encodage réponses Es'!M14=""),"!",IF('Encodage réponses Es'!M14="","",'Encodage réponses Es'!M14)))</f>
        <v/>
      </c>
      <c r="AX16" s="182" t="str">
        <f>IF(OR(E16="a",E16="A"),E16,IF(AND('Encodage réponses Es'!$AW14="!",'Encodage réponses Es'!N14=""),"!",IF('Encodage réponses Es'!N14="","",'Encodage réponses Es'!N14)))</f>
        <v/>
      </c>
      <c r="AY16" s="267" t="str">
        <f>IF(OR(E16="a",E16="A"),E16,IF(AND('Encodage réponses Es'!$AW14="!",'Encodage réponses Es'!O14=""),"!",IF('Encodage réponses Es'!O14="","",'Encodage réponses Es'!O14)))</f>
        <v/>
      </c>
      <c r="AZ16" s="512" t="str">
        <f t="shared" si="10"/>
        <v/>
      </c>
      <c r="BA16" s="507"/>
      <c r="BB16" s="180" t="str">
        <f>IF(OR(E16="a",E16="A"),E16,IF(AND('Encodage réponses Es'!$AW14="!",'Encodage réponses Es'!AN14=""),"!",IF('Encodage réponses Es'!AN14="","",'Encodage réponses Es'!AN14)))</f>
        <v/>
      </c>
      <c r="BC16" s="143" t="str">
        <f>IF(OR(E16="a",E16="A"),E16,IF(AND('Encodage réponses Es'!$AW14="!",'Encodage réponses Es'!AO14=""),"!",IF('Encodage réponses Es'!AO14="","",'Encodage réponses Es'!AO14)))</f>
        <v/>
      </c>
      <c r="BD16" s="143" t="str">
        <f>IF(OR(E16="a",E16="A"),E16,IF(AND('Encodage réponses Es'!$AW14="!",'Encodage réponses Es'!AP14=""),"!",IF('Encodage réponses Es'!AP14="","",'Encodage réponses Es'!AP14)))</f>
        <v/>
      </c>
      <c r="BE16" s="272" t="str">
        <f>IF(OR(E16="a",E16="A"),E16,IF(AND('Encodage réponses Es'!$AW14="!",'Encodage réponses Es'!AQ14=""),"!",IF('Encodage réponses Es'!AQ14="","",'Encodage réponses Es'!AQ14)))</f>
        <v/>
      </c>
      <c r="BF16" s="272" t="str">
        <f>IF(OR(E16="a",E16="A"),E16,IF(AND('Encodage réponses Es'!$AW14="!",'Encodage réponses Es'!AR14=""),"!",IF('Encodage réponses Es'!AR14="","",'Encodage réponses Es'!AR14)))</f>
        <v/>
      </c>
      <c r="BG16" s="272" t="str">
        <f>IF(OR(E16="a",E16="A"),E16,IF(AND('Encodage réponses Es'!$AW14="!",'Encodage réponses Es'!AS14=""),"!",IF('Encodage réponses Es'!AS14="","",'Encodage réponses Es'!AS14)))</f>
        <v/>
      </c>
      <c r="BH16" s="272" t="str">
        <f>IF(OR(E16="a",E16="A"),E16,IF(AND('Encodage réponses Es'!$AW14="!",'Encodage réponses Es'!AT14=""),"!",IF('Encodage réponses Es'!AT14="","",'Encodage réponses Es'!AT14)))</f>
        <v/>
      </c>
      <c r="BI16" s="272" t="str">
        <f>IF(OR(E16="a",E16="A"),E16,IF(AND('Encodage réponses Es'!$AW14="!",'Encodage réponses Es'!AU14=""),"!",IF('Encodage réponses Es'!AU14="","",'Encodage réponses Es'!AU14)))</f>
        <v/>
      </c>
      <c r="BJ16" s="314" t="str">
        <f>IF(OR(E16="a",E16="A"),E16,IF(AND('Encodage réponses Es'!$AW14="!",'Encodage réponses Es'!AV14=""),"!",IF('Encodage réponses Es'!AV14="","",'Encodage réponses Es'!AV14)))</f>
        <v/>
      </c>
      <c r="BK16" s="506" t="str">
        <f t="shared" si="11"/>
        <v/>
      </c>
      <c r="BL16" s="507"/>
      <c r="BM16" s="279" t="str">
        <f t="shared" si="12"/>
        <v/>
      </c>
      <c r="BN16" s="282" t="str">
        <f t="shared" si="13"/>
        <v/>
      </c>
    </row>
    <row r="17" spans="1:66" ht="11.25" customHeight="1" x14ac:dyDescent="0.25">
      <c r="A17" s="569"/>
      <c r="B17" s="570"/>
      <c r="C17" s="21">
        <v>13</v>
      </c>
      <c r="D17" s="21" t="str">
        <f>IF('Encodage réponses Es'!F15=0,"",'Encodage réponses Es'!F15)</f>
        <v/>
      </c>
      <c r="E17" s="207" t="str">
        <f>IF('Encodage réponses Es'!I15="","",'Encodage réponses Es'!I15)</f>
        <v/>
      </c>
      <c r="F17" s="87"/>
      <c r="G17" s="172" t="str">
        <f t="shared" si="0"/>
        <v/>
      </c>
      <c r="H17" s="134" t="str">
        <f t="shared" si="1"/>
        <v/>
      </c>
      <c r="I17" s="174"/>
      <c r="J17" s="172" t="str">
        <f t="shared" si="2"/>
        <v/>
      </c>
      <c r="K17" s="134" t="str">
        <f t="shared" si="3"/>
        <v/>
      </c>
      <c r="L17" s="174"/>
      <c r="M17" s="172" t="str">
        <f t="shared" si="4"/>
        <v/>
      </c>
      <c r="N17" s="134" t="str">
        <f t="shared" si="5"/>
        <v/>
      </c>
      <c r="O17" s="175"/>
      <c r="P17" s="185" t="str">
        <f>IF(OR(E17="a",E17="A"),E17,IF(AND('Encodage réponses Es'!AW15="!",'Encodage réponses Es'!J15=""),"!",IF('Encodage réponses Es'!J15="","",'Encodage réponses Es'!J15)))</f>
        <v/>
      </c>
      <c r="Q17" s="300" t="str">
        <f>IF(OR(E17="a",E17="A"),E17,IF(AND('Encodage réponses Es'!AW15="!",'Encodage réponses Es'!K15=""),"!",IF('Encodage réponses Es'!K15="","",'Encodage réponses Es'!K15)))</f>
        <v/>
      </c>
      <c r="R17" s="515" t="str">
        <f t="shared" si="6"/>
        <v/>
      </c>
      <c r="S17" s="516"/>
      <c r="T17" s="265" t="str">
        <f>IF(OR(E17="a",E17="A"),E17,IF(AND('Encodage réponses Es'!$AW15="!",'Encodage réponses Es'!P15=""),"!",IF('Encodage réponses Es'!P15="","",'Encodage réponses Es'!P15)))</f>
        <v/>
      </c>
      <c r="U17" s="187" t="str">
        <f>IF(OR(E17="a",E17="A"),E17,IF(AND('Encodage réponses Es'!$AW15="!",'Encodage réponses Es'!Q15=""),"!",IF('Encodage réponses Es'!Q15="","",'Encodage réponses Es'!Q15)))</f>
        <v/>
      </c>
      <c r="V17" s="187" t="str">
        <f>IF(OR(E17="a",E17="A"),E17,IF(AND('Encodage réponses Es'!$AW15="!",'Encodage réponses Es'!R15=""),"!",IF('Encodage réponses Es'!R15="","",'Encodage réponses Es'!R15)))</f>
        <v/>
      </c>
      <c r="W17" s="187" t="str">
        <f>IF(OR(E17="a",E17="A"),E17,IF(AND('Encodage réponses Es'!$AW15="!",'Encodage réponses Es'!S15=""),"!",IF('Encodage réponses Es'!S15="","",'Encodage réponses Es'!S15)))</f>
        <v/>
      </c>
      <c r="X17" s="187" t="str">
        <f>IF(OR(E17="a",E17="A"),E17,IF(AND('Encodage réponses Es'!$AW15="!",'Encodage réponses Es'!T15=""),"!",IF('Encodage réponses Es'!T15="","",'Encodage réponses Es'!T15)))</f>
        <v/>
      </c>
      <c r="Y17" s="187" t="str">
        <f>IF(OR(E17="a",E17="A"),E17,IF(AND('Encodage réponses Es'!$AW15="!",'Encodage réponses Es'!U15=""),"!",IF('Encodage réponses Es'!U15="","",'Encodage réponses Es'!U15)))</f>
        <v/>
      </c>
      <c r="Z17" s="187" t="str">
        <f>IF(OR(E17="a",E17="A"),E17,IF(AND('Encodage réponses Es'!$AW15="!",'Encodage réponses Es'!V15=""),"!",IF('Encodage réponses Es'!V15="","",'Encodage réponses Es'!V15)))</f>
        <v/>
      </c>
      <c r="AA17" s="261" t="str">
        <f>IF(OR(E17="a",E17="A"),E17,IF(AND('Encodage réponses Es'!$AW15="!",'Encodage réponses Es'!W15=""),"!",IF('Encodage réponses Es'!W15="","",'Encodage réponses Es'!W15)))</f>
        <v/>
      </c>
      <c r="AB17" s="261" t="str">
        <f>IF(OR(E17="a",E17="A"),E17,IF(AND('Encodage réponses Es'!$AW15="!",'Encodage réponses Es'!X15=""),"!",IF('Encodage réponses Es'!X15="","",'Encodage réponses Es'!X15)))</f>
        <v/>
      </c>
      <c r="AC17" s="261" t="str">
        <f>IF(OR(E17="a",E17="A"),E17,IF(AND('Encodage réponses Es'!$AW15="!",'Encodage réponses Es'!Y15=""),"!",IF('Encodage réponses Es'!Y15="","",'Encodage réponses Es'!Y15)))</f>
        <v/>
      </c>
      <c r="AD17" s="261" t="str">
        <f>IF(OR(E17="a",E17="A"),E17,IF(AND('Encodage réponses Es'!$AW15="!",'Encodage réponses Es'!Z15=""),"!",IF('Encodage réponses Es'!Z15="","",'Encodage réponses Es'!Z15)))</f>
        <v/>
      </c>
      <c r="AE17" s="261" t="str">
        <f>IF(OR(E17="a",E17="A"),E17,IF(AND('Encodage réponses Es'!$AW15="!",'Encodage réponses Es'!AA15=""),"!",IF('Encodage réponses Es'!AA15="","",'Encodage réponses Es'!AA15)))</f>
        <v/>
      </c>
      <c r="AF17" s="261" t="str">
        <f>IF(OR(E17="a",E17="A"),E17,IF(AND('Encodage réponses Es'!$AW15="!",'Encodage réponses Es'!AB15=""),"!",IF('Encodage réponses Es'!AB15="","",'Encodage réponses Es'!AB15)))</f>
        <v/>
      </c>
      <c r="AG17" s="187" t="str">
        <f>IF(OR(E17="a",E17="A"),E17,IF(AND('Encodage réponses Es'!$AW15="!",'Encodage réponses Es'!AC15=""),"!",IF('Encodage réponses Es'!AC15="","",'Encodage réponses Es'!AC15)))</f>
        <v/>
      </c>
      <c r="AH17" s="187" t="str">
        <f>IF(OR(E17="a",E17="A"),E17,IF(AND('Encodage réponses Es'!$AW15="!",'Encodage réponses Es'!AD15=""),"!",IF('Encodage réponses Es'!AD15="","",'Encodage réponses Es'!AD15)))</f>
        <v/>
      </c>
      <c r="AI17" s="187" t="str">
        <f>IF(OR(E17="a",E17="A"),E17,IF(AND('Encodage réponses Es'!$AW15="!",'Encodage réponses Es'!AE15=""),"!",IF('Encodage réponses Es'!AE15="","",'Encodage réponses Es'!AE15)))</f>
        <v/>
      </c>
      <c r="AJ17" s="187" t="str">
        <f>IF(OR(E17="a",E17="A"),E17,IF(AND('Encodage réponses Es'!$AW15="!",'Encodage réponses Es'!AF15=""),"!",IF('Encodage réponses Es'!AF15="","",'Encodage réponses Es'!AF15)))</f>
        <v/>
      </c>
      <c r="AK17" s="187" t="str">
        <f>IF(OR(E17="a",E17="A"),E17,IF(AND('Encodage réponses Es'!$AW15="!",'Encodage réponses Es'!AG15=""),"!",IF('Encodage réponses Es'!AG15="","",'Encodage réponses Es'!AG15)))</f>
        <v/>
      </c>
      <c r="AL17" s="187" t="str">
        <f>IF(OR(E17="a",E17="A"),E17,IF(AND('Encodage réponses Es'!$AW15="!",'Encodage réponses Es'!AH15=""),"!",IF('Encodage réponses Es'!AH15="","",'Encodage réponses Es'!AH15)))</f>
        <v/>
      </c>
      <c r="AM17" s="187" t="str">
        <f>IF(OR(E17="a",E17="A"),E17,IF(AND('Encodage réponses Es'!$AW15="!",'Encodage réponses Es'!AI15=""),"!",IF('Encodage réponses Es'!AI15="","",'Encodage réponses Es'!AI15)))</f>
        <v/>
      </c>
      <c r="AN17" s="261" t="str">
        <f>IF(OR(E17="a",E17="A"),E17,IF(AND('Encodage réponses Es'!$AW15="!",'Encodage réponses Es'!AJ15=""),"!",IF('Encodage réponses Es'!AJ15="","",'Encodage réponses Es'!AJ15)))</f>
        <v/>
      </c>
      <c r="AO17" s="187" t="str">
        <f>IF(OR(E17="a",E17="A"),E17,IF(AND('Encodage réponses Es'!$AW15="!",'Encodage réponses Es'!AK15=""),"!",IF('Encodage réponses Es'!AK15="","",'Encodage réponses Es'!AK15)))</f>
        <v/>
      </c>
      <c r="AP17" s="261" t="str">
        <f>IF(OR(E17="a",E17="A"),E17,IF(AND('Encodage réponses Es'!$AW15="!",'Encodage réponses Es'!AL15=""),"!",IF('Encodage réponses Es'!AL15="","",'Encodage réponses Es'!AL15)))</f>
        <v/>
      </c>
      <c r="AQ17" s="312" t="str">
        <f>IF(OR(E17="a",E17="A"),E17,IF(AND('Encodage réponses Es'!$AW15="!",'Encodage réponses Es'!AM15=""),"!",IF('Encodage réponses Es'!AM15="","",'Encodage réponses Es'!AM15)))</f>
        <v/>
      </c>
      <c r="AR17" s="510" t="str">
        <f t="shared" si="7"/>
        <v/>
      </c>
      <c r="AS17" s="511"/>
      <c r="AT17" s="172" t="str">
        <f t="shared" si="8"/>
        <v/>
      </c>
      <c r="AU17" s="276" t="str">
        <f t="shared" si="9"/>
        <v/>
      </c>
      <c r="AV17" s="187" t="str">
        <f>IF(OR(E17="a",E17="A"),E17,IF(AND('Encodage réponses Es'!$AW15="!",'Encodage réponses Es'!L15=""),"!",IF('Encodage réponses Es'!L15="","",'Encodage réponses Es'!L15)))</f>
        <v/>
      </c>
      <c r="AW17" s="182" t="str">
        <f>IF(OR(E17="a",E17="A"),E17,IF(AND('Encodage réponses Es'!$AW15="!",'Encodage réponses Es'!M15=""),"!",IF('Encodage réponses Es'!M15="","",'Encodage réponses Es'!M15)))</f>
        <v/>
      </c>
      <c r="AX17" s="182" t="str">
        <f>IF(OR(E17="a",E17="A"),E17,IF(AND('Encodage réponses Es'!$AW15="!",'Encodage réponses Es'!N15=""),"!",IF('Encodage réponses Es'!N15="","",'Encodage réponses Es'!N15)))</f>
        <v/>
      </c>
      <c r="AY17" s="267" t="str">
        <f>IF(OR(E17="a",E17="A"),E17,IF(AND('Encodage réponses Es'!$AW15="!",'Encodage réponses Es'!O15=""),"!",IF('Encodage réponses Es'!O15="","",'Encodage réponses Es'!O15)))</f>
        <v/>
      </c>
      <c r="AZ17" s="512" t="str">
        <f t="shared" si="10"/>
        <v/>
      </c>
      <c r="BA17" s="507"/>
      <c r="BB17" s="180" t="str">
        <f>IF(OR(E17="a",E17="A"),E17,IF(AND('Encodage réponses Es'!$AW15="!",'Encodage réponses Es'!AN15=""),"!",IF('Encodage réponses Es'!AN15="","",'Encodage réponses Es'!AN15)))</f>
        <v/>
      </c>
      <c r="BC17" s="143" t="str">
        <f>IF(OR(E17="a",E17="A"),E17,IF(AND('Encodage réponses Es'!$AW15="!",'Encodage réponses Es'!AO15=""),"!",IF('Encodage réponses Es'!AO15="","",'Encodage réponses Es'!AO15)))</f>
        <v/>
      </c>
      <c r="BD17" s="143" t="str">
        <f>IF(OR(E17="a",E17="A"),E17,IF(AND('Encodage réponses Es'!$AW15="!",'Encodage réponses Es'!AP15=""),"!",IF('Encodage réponses Es'!AP15="","",'Encodage réponses Es'!AP15)))</f>
        <v/>
      </c>
      <c r="BE17" s="272" t="str">
        <f>IF(OR(E17="a",E17="A"),E17,IF(AND('Encodage réponses Es'!$AW15="!",'Encodage réponses Es'!AQ15=""),"!",IF('Encodage réponses Es'!AQ15="","",'Encodage réponses Es'!AQ15)))</f>
        <v/>
      </c>
      <c r="BF17" s="272" t="str">
        <f>IF(OR(E17="a",E17="A"),E17,IF(AND('Encodage réponses Es'!$AW15="!",'Encodage réponses Es'!AR15=""),"!",IF('Encodage réponses Es'!AR15="","",'Encodage réponses Es'!AR15)))</f>
        <v/>
      </c>
      <c r="BG17" s="272" t="str">
        <f>IF(OR(E17="a",E17="A"),E17,IF(AND('Encodage réponses Es'!$AW15="!",'Encodage réponses Es'!AS15=""),"!",IF('Encodage réponses Es'!AS15="","",'Encodage réponses Es'!AS15)))</f>
        <v/>
      </c>
      <c r="BH17" s="272" t="str">
        <f>IF(OR(E17="a",E17="A"),E17,IF(AND('Encodage réponses Es'!$AW15="!",'Encodage réponses Es'!AT15=""),"!",IF('Encodage réponses Es'!AT15="","",'Encodage réponses Es'!AT15)))</f>
        <v/>
      </c>
      <c r="BI17" s="272" t="str">
        <f>IF(OR(E17="a",E17="A"),E17,IF(AND('Encodage réponses Es'!$AW15="!",'Encodage réponses Es'!AU15=""),"!",IF('Encodage réponses Es'!AU15="","",'Encodage réponses Es'!AU15)))</f>
        <v/>
      </c>
      <c r="BJ17" s="314" t="str">
        <f>IF(OR(E17="a",E17="A"),E17,IF(AND('Encodage réponses Es'!$AW15="!",'Encodage réponses Es'!AV15=""),"!",IF('Encodage réponses Es'!AV15="","",'Encodage réponses Es'!AV15)))</f>
        <v/>
      </c>
      <c r="BK17" s="506" t="str">
        <f t="shared" si="11"/>
        <v/>
      </c>
      <c r="BL17" s="507"/>
      <c r="BM17" s="279" t="str">
        <f t="shared" si="12"/>
        <v/>
      </c>
      <c r="BN17" s="282" t="str">
        <f t="shared" si="13"/>
        <v/>
      </c>
    </row>
    <row r="18" spans="1:66" ht="11.25" customHeight="1" x14ac:dyDescent="0.25">
      <c r="A18" s="569"/>
      <c r="B18" s="570"/>
      <c r="C18" s="21">
        <v>14</v>
      </c>
      <c r="D18" s="21" t="str">
        <f>IF('Encodage réponses Es'!F16=0,"",'Encodage réponses Es'!F16)</f>
        <v/>
      </c>
      <c r="E18" s="207" t="str">
        <f>IF('Encodage réponses Es'!I16="","",'Encodage réponses Es'!I16)</f>
        <v/>
      </c>
      <c r="F18" s="87"/>
      <c r="G18" s="172" t="str">
        <f t="shared" si="0"/>
        <v/>
      </c>
      <c r="H18" s="134" t="str">
        <f t="shared" si="1"/>
        <v/>
      </c>
      <c r="I18" s="174"/>
      <c r="J18" s="172" t="str">
        <f t="shared" si="2"/>
        <v/>
      </c>
      <c r="K18" s="134" t="str">
        <f t="shared" si="3"/>
        <v/>
      </c>
      <c r="L18" s="174"/>
      <c r="M18" s="172" t="str">
        <f t="shared" si="4"/>
        <v/>
      </c>
      <c r="N18" s="134" t="str">
        <f t="shared" si="5"/>
        <v/>
      </c>
      <c r="O18" s="175"/>
      <c r="P18" s="259" t="str">
        <f>IF(OR(E18="a",E18="A"),E18,IF(AND('Encodage réponses Es'!AW16="!",'Encodage réponses Es'!J16=""),"!",IF('Encodage réponses Es'!J16="","",'Encodage réponses Es'!J16)))</f>
        <v/>
      </c>
      <c r="Q18" s="267" t="str">
        <f>IF(OR(E18="a",E18="A"),E18,IF(AND('Encodage réponses Es'!AW16="!",'Encodage réponses Es'!K16=""),"!",IF('Encodage réponses Es'!K16="","",'Encodage réponses Es'!K16)))</f>
        <v/>
      </c>
      <c r="R18" s="515" t="str">
        <f t="shared" si="6"/>
        <v/>
      </c>
      <c r="S18" s="516"/>
      <c r="T18" s="265" t="str">
        <f>IF(OR(E18="a",E18="A"),E18,IF(AND('Encodage réponses Es'!$AW16="!",'Encodage réponses Es'!P16=""),"!",IF('Encodage réponses Es'!P16="","",'Encodage réponses Es'!P16)))</f>
        <v/>
      </c>
      <c r="U18" s="187" t="str">
        <f>IF(OR(E18="a",E18="A"),E18,IF(AND('Encodage réponses Es'!$AW16="!",'Encodage réponses Es'!Q16=""),"!",IF('Encodage réponses Es'!Q16="","",'Encodage réponses Es'!Q16)))</f>
        <v/>
      </c>
      <c r="V18" s="187" t="str">
        <f>IF(OR(E18="a",E18="A"),E18,IF(AND('Encodage réponses Es'!$AW16="!",'Encodage réponses Es'!R16=""),"!",IF('Encodage réponses Es'!R16="","",'Encodage réponses Es'!R16)))</f>
        <v/>
      </c>
      <c r="W18" s="187" t="str">
        <f>IF(OR(E18="a",E18="A"),E18,IF(AND('Encodage réponses Es'!$AW16="!",'Encodage réponses Es'!S16=""),"!",IF('Encodage réponses Es'!S16="","",'Encodage réponses Es'!S16)))</f>
        <v/>
      </c>
      <c r="X18" s="187" t="str">
        <f>IF(OR(E18="a",E18="A"),E18,IF(AND('Encodage réponses Es'!$AW16="!",'Encodage réponses Es'!T16=""),"!",IF('Encodage réponses Es'!T16="","",'Encodage réponses Es'!T16)))</f>
        <v/>
      </c>
      <c r="Y18" s="187" t="str">
        <f>IF(OR(E18="a",E18="A"),E18,IF(AND('Encodage réponses Es'!$AW16="!",'Encodage réponses Es'!U16=""),"!",IF('Encodage réponses Es'!U16="","",'Encodage réponses Es'!U16)))</f>
        <v/>
      </c>
      <c r="Z18" s="187" t="str">
        <f>IF(OR(E18="a",E18="A"),E18,IF(AND('Encodage réponses Es'!$AW16="!",'Encodage réponses Es'!V16=""),"!",IF('Encodage réponses Es'!V16="","",'Encodage réponses Es'!V16)))</f>
        <v/>
      </c>
      <c r="AA18" s="261" t="str">
        <f>IF(OR(E18="a",E18="A"),E18,IF(AND('Encodage réponses Es'!$AW16="!",'Encodage réponses Es'!W16=""),"!",IF('Encodage réponses Es'!W16="","",'Encodage réponses Es'!W16)))</f>
        <v/>
      </c>
      <c r="AB18" s="261" t="str">
        <f>IF(OR(E18="a",E18="A"),E18,IF(AND('Encodage réponses Es'!$AW16="!",'Encodage réponses Es'!X16=""),"!",IF('Encodage réponses Es'!X16="","",'Encodage réponses Es'!X16)))</f>
        <v/>
      </c>
      <c r="AC18" s="261" t="str">
        <f>IF(OR(E18="a",E18="A"),E18,IF(AND('Encodage réponses Es'!$AW16="!",'Encodage réponses Es'!Y16=""),"!",IF('Encodage réponses Es'!Y16="","",'Encodage réponses Es'!Y16)))</f>
        <v/>
      </c>
      <c r="AD18" s="261" t="str">
        <f>IF(OR(E18="a",E18="A"),E18,IF(AND('Encodage réponses Es'!$AW16="!",'Encodage réponses Es'!Z16=""),"!",IF('Encodage réponses Es'!Z16="","",'Encodage réponses Es'!Z16)))</f>
        <v/>
      </c>
      <c r="AE18" s="261" t="str">
        <f>IF(OR(E18="a",E18="A"),E18,IF(AND('Encodage réponses Es'!$AW16="!",'Encodage réponses Es'!AA16=""),"!",IF('Encodage réponses Es'!AA16="","",'Encodage réponses Es'!AA16)))</f>
        <v/>
      </c>
      <c r="AF18" s="261" t="str">
        <f>IF(OR(E18="a",E18="A"),E18,IF(AND('Encodage réponses Es'!$AW16="!",'Encodage réponses Es'!AB16=""),"!",IF('Encodage réponses Es'!AB16="","",'Encodage réponses Es'!AB16)))</f>
        <v/>
      </c>
      <c r="AG18" s="187" t="str">
        <f>IF(OR(E18="a",E18="A"),E18,IF(AND('Encodage réponses Es'!$AW16="!",'Encodage réponses Es'!AC16=""),"!",IF('Encodage réponses Es'!AC16="","",'Encodage réponses Es'!AC16)))</f>
        <v/>
      </c>
      <c r="AH18" s="187" t="str">
        <f>IF(OR(E18="a",E18="A"),E18,IF(AND('Encodage réponses Es'!$AW16="!",'Encodage réponses Es'!AD16=""),"!",IF('Encodage réponses Es'!AD16="","",'Encodage réponses Es'!AD16)))</f>
        <v/>
      </c>
      <c r="AI18" s="187" t="str">
        <f>IF(OR(E18="a",E18="A"),E18,IF(AND('Encodage réponses Es'!$AW16="!",'Encodage réponses Es'!AE16=""),"!",IF('Encodage réponses Es'!AE16="","",'Encodage réponses Es'!AE16)))</f>
        <v/>
      </c>
      <c r="AJ18" s="187" t="str">
        <f>IF(OR(E18="a",E18="A"),E18,IF(AND('Encodage réponses Es'!$AW16="!",'Encodage réponses Es'!AF16=""),"!",IF('Encodage réponses Es'!AF16="","",'Encodage réponses Es'!AF16)))</f>
        <v/>
      </c>
      <c r="AK18" s="187" t="str">
        <f>IF(OR(E18="a",E18="A"),E18,IF(AND('Encodage réponses Es'!$AW16="!",'Encodage réponses Es'!AG16=""),"!",IF('Encodage réponses Es'!AG16="","",'Encodage réponses Es'!AG16)))</f>
        <v/>
      </c>
      <c r="AL18" s="187" t="str">
        <f>IF(OR(E18="a",E18="A"),E18,IF(AND('Encodage réponses Es'!$AW16="!",'Encodage réponses Es'!AH16=""),"!",IF('Encodage réponses Es'!AH16="","",'Encodage réponses Es'!AH16)))</f>
        <v/>
      </c>
      <c r="AM18" s="187" t="str">
        <f>IF(OR(E18="a",E18="A"),E18,IF(AND('Encodage réponses Es'!$AW16="!",'Encodage réponses Es'!AI16=""),"!",IF('Encodage réponses Es'!AI16="","",'Encodage réponses Es'!AI16)))</f>
        <v/>
      </c>
      <c r="AN18" s="261" t="str">
        <f>IF(OR(E18="a",E18="A"),E18,IF(AND('Encodage réponses Es'!$AW16="!",'Encodage réponses Es'!AJ16=""),"!",IF('Encodage réponses Es'!AJ16="","",'Encodage réponses Es'!AJ16)))</f>
        <v/>
      </c>
      <c r="AO18" s="187" t="str">
        <f>IF(OR(E18="a",E18="A"),E18,IF(AND('Encodage réponses Es'!$AW16="!",'Encodage réponses Es'!AK16=""),"!",IF('Encodage réponses Es'!AK16="","",'Encodage réponses Es'!AK16)))</f>
        <v/>
      </c>
      <c r="AP18" s="261" t="str">
        <f>IF(OR(E18="a",E18="A"),E18,IF(AND('Encodage réponses Es'!$AW16="!",'Encodage réponses Es'!AL16=""),"!",IF('Encodage réponses Es'!AL16="","",'Encodage réponses Es'!AL16)))</f>
        <v/>
      </c>
      <c r="AQ18" s="312" t="str">
        <f>IF(OR(E18="a",E18="A"),E18,IF(AND('Encodage réponses Es'!$AW16="!",'Encodage réponses Es'!AM16=""),"!",IF('Encodage réponses Es'!AM16="","",'Encodage réponses Es'!AM16)))</f>
        <v/>
      </c>
      <c r="AR18" s="510" t="str">
        <f t="shared" si="7"/>
        <v/>
      </c>
      <c r="AS18" s="511"/>
      <c r="AT18" s="172" t="str">
        <f t="shared" si="8"/>
        <v/>
      </c>
      <c r="AU18" s="276" t="str">
        <f t="shared" si="9"/>
        <v/>
      </c>
      <c r="AV18" s="180" t="str">
        <f>IF(OR(E18="a",E18="A"),E18,IF(AND('Encodage réponses Es'!$AW16="!",'Encodage réponses Es'!L16=""),"!",IF('Encodage réponses Es'!L16="","",'Encodage réponses Es'!L16)))</f>
        <v/>
      </c>
      <c r="AW18" s="143" t="str">
        <f>IF(OR(E18="a",E18="A"),E18,IF(AND('Encodage réponses Es'!$AW16="!",'Encodage réponses Es'!M16=""),"!",IF('Encodage réponses Es'!M16="","",'Encodage réponses Es'!M16)))</f>
        <v/>
      </c>
      <c r="AX18" s="143" t="str">
        <f>IF(OR(E18="a",E18="A"),E18,IF(AND('Encodage réponses Es'!$AW16="!",'Encodage réponses Es'!N16=""),"!",IF('Encodage réponses Es'!N16="","",'Encodage réponses Es'!N16)))</f>
        <v/>
      </c>
      <c r="AY18" s="270" t="str">
        <f>IF(OR(E18="a",E18="A"),E18,IF(AND('Encodage réponses Es'!$AW16="!",'Encodage réponses Es'!O16=""),"!",IF('Encodage réponses Es'!O16="","",'Encodage réponses Es'!O16)))</f>
        <v/>
      </c>
      <c r="AZ18" s="512" t="str">
        <f t="shared" si="10"/>
        <v/>
      </c>
      <c r="BA18" s="507"/>
      <c r="BB18" s="180" t="str">
        <f>IF(OR(E18="a",E18="A"),E18,IF(AND('Encodage réponses Es'!$AW16="!",'Encodage réponses Es'!AN16=""),"!",IF('Encodage réponses Es'!AN16="","",'Encodage réponses Es'!AN16)))</f>
        <v/>
      </c>
      <c r="BC18" s="143" t="str">
        <f>IF(OR(E18="a",E18="A"),E18,IF(AND('Encodage réponses Es'!$AW16="!",'Encodage réponses Es'!AO16=""),"!",IF('Encodage réponses Es'!AO16="","",'Encodage réponses Es'!AO16)))</f>
        <v/>
      </c>
      <c r="BD18" s="143" t="str">
        <f>IF(OR(E18="a",E18="A"),E18,IF(AND('Encodage réponses Es'!$AW16="!",'Encodage réponses Es'!AP16=""),"!",IF('Encodage réponses Es'!AP16="","",'Encodage réponses Es'!AP16)))</f>
        <v/>
      </c>
      <c r="BE18" s="272" t="str">
        <f>IF(OR(E18="a",E18="A"),E18,IF(AND('Encodage réponses Es'!$AW16="!",'Encodage réponses Es'!AQ16=""),"!",IF('Encodage réponses Es'!AQ16="","",'Encodage réponses Es'!AQ16)))</f>
        <v/>
      </c>
      <c r="BF18" s="272" t="str">
        <f>IF(OR(E18="a",E18="A"),E18,IF(AND('Encodage réponses Es'!$AW16="!",'Encodage réponses Es'!AR16=""),"!",IF('Encodage réponses Es'!AR16="","",'Encodage réponses Es'!AR16)))</f>
        <v/>
      </c>
      <c r="BG18" s="272" t="str">
        <f>IF(OR(E18="a",E18="A"),E18,IF(AND('Encodage réponses Es'!$AW16="!",'Encodage réponses Es'!AS16=""),"!",IF('Encodage réponses Es'!AS16="","",'Encodage réponses Es'!AS16)))</f>
        <v/>
      </c>
      <c r="BH18" s="272" t="str">
        <f>IF(OR(E18="a",E18="A"),E18,IF(AND('Encodage réponses Es'!$AW16="!",'Encodage réponses Es'!AT16=""),"!",IF('Encodage réponses Es'!AT16="","",'Encodage réponses Es'!AT16)))</f>
        <v/>
      </c>
      <c r="BI18" s="272" t="str">
        <f>IF(OR(E18="a",E18="A"),E18,IF(AND('Encodage réponses Es'!$AW16="!",'Encodage réponses Es'!AU16=""),"!",IF('Encodage réponses Es'!AU16="","",'Encodage réponses Es'!AU16)))</f>
        <v/>
      </c>
      <c r="BJ18" s="314" t="str">
        <f>IF(OR(E18="a",E18="A"),E18,IF(AND('Encodage réponses Es'!$AW16="!",'Encodage réponses Es'!AV16=""),"!",IF('Encodage réponses Es'!AV16="","",'Encodage réponses Es'!AV16)))</f>
        <v/>
      </c>
      <c r="BK18" s="506" t="str">
        <f t="shared" si="11"/>
        <v/>
      </c>
      <c r="BL18" s="507"/>
      <c r="BM18" s="279" t="str">
        <f t="shared" si="12"/>
        <v/>
      </c>
      <c r="BN18" s="282" t="str">
        <f t="shared" si="13"/>
        <v/>
      </c>
    </row>
    <row r="19" spans="1:66" ht="11.25" customHeight="1" x14ac:dyDescent="0.25">
      <c r="A19" s="569"/>
      <c r="B19" s="570"/>
      <c r="C19" s="21">
        <v>15</v>
      </c>
      <c r="D19" s="21" t="str">
        <f>IF('Encodage réponses Es'!F17=0,"",'Encodage réponses Es'!F17)</f>
        <v/>
      </c>
      <c r="E19" s="207" t="str">
        <f>IF('Encodage réponses Es'!I17="","",'Encodage réponses Es'!I17)</f>
        <v/>
      </c>
      <c r="F19" s="87"/>
      <c r="G19" s="172" t="str">
        <f t="shared" si="0"/>
        <v/>
      </c>
      <c r="H19" s="134" t="str">
        <f t="shared" si="1"/>
        <v/>
      </c>
      <c r="I19" s="174"/>
      <c r="J19" s="172" t="str">
        <f t="shared" si="2"/>
        <v/>
      </c>
      <c r="K19" s="134" t="str">
        <f t="shared" si="3"/>
        <v/>
      </c>
      <c r="L19" s="174"/>
      <c r="M19" s="172" t="str">
        <f t="shared" si="4"/>
        <v/>
      </c>
      <c r="N19" s="134" t="str">
        <f t="shared" si="5"/>
        <v/>
      </c>
      <c r="O19" s="175"/>
      <c r="P19" s="257" t="str">
        <f>IF(OR(E19="a",E19="A"),E19,IF(AND('Encodage réponses Es'!AW17="!",'Encodage réponses Es'!J17=""),"!",IF('Encodage réponses Es'!J17="","",'Encodage réponses Es'!J17)))</f>
        <v/>
      </c>
      <c r="Q19" s="267" t="str">
        <f>IF(OR(E19="a",E19="A"),E19,IF(AND('Encodage réponses Es'!AW17="!",'Encodage réponses Es'!K17=""),"!",IF('Encodage réponses Es'!K17="","",'Encodage réponses Es'!K17)))</f>
        <v/>
      </c>
      <c r="R19" s="515" t="str">
        <f t="shared" si="6"/>
        <v/>
      </c>
      <c r="S19" s="516"/>
      <c r="T19" s="265" t="str">
        <f>IF(OR(E19="a",E19="A"),E19,IF(AND('Encodage réponses Es'!$AW17="!",'Encodage réponses Es'!P17=""),"!",IF('Encodage réponses Es'!P17="","",'Encodage réponses Es'!P17)))</f>
        <v/>
      </c>
      <c r="U19" s="187" t="str">
        <f>IF(OR(E19="a",E19="A"),E19,IF(AND('Encodage réponses Es'!$AW17="!",'Encodage réponses Es'!Q17=""),"!",IF('Encodage réponses Es'!Q17="","",'Encodage réponses Es'!Q17)))</f>
        <v/>
      </c>
      <c r="V19" s="187" t="str">
        <f>IF(OR(E19="a",E19="A"),E19,IF(AND('Encodage réponses Es'!$AW17="!",'Encodage réponses Es'!R17=""),"!",IF('Encodage réponses Es'!R17="","",'Encodage réponses Es'!R17)))</f>
        <v/>
      </c>
      <c r="W19" s="187" t="str">
        <f>IF(OR(E19="a",E19="A"),E19,IF(AND('Encodage réponses Es'!$AW17="!",'Encodage réponses Es'!S17=""),"!",IF('Encodage réponses Es'!S17="","",'Encodage réponses Es'!S17)))</f>
        <v/>
      </c>
      <c r="X19" s="187" t="str">
        <f>IF(OR(E19="a",E19="A"),E19,IF(AND('Encodage réponses Es'!$AW17="!",'Encodage réponses Es'!T17=""),"!",IF('Encodage réponses Es'!T17="","",'Encodage réponses Es'!T17)))</f>
        <v/>
      </c>
      <c r="Y19" s="187" t="str">
        <f>IF(OR(E19="a",E19="A"),E19,IF(AND('Encodage réponses Es'!$AW17="!",'Encodage réponses Es'!U17=""),"!",IF('Encodage réponses Es'!U17="","",'Encodage réponses Es'!U17)))</f>
        <v/>
      </c>
      <c r="Z19" s="187" t="str">
        <f>IF(OR(E19="a",E19="A"),E19,IF(AND('Encodage réponses Es'!$AW17="!",'Encodage réponses Es'!V17=""),"!",IF('Encodage réponses Es'!V17="","",'Encodage réponses Es'!V17)))</f>
        <v/>
      </c>
      <c r="AA19" s="261" t="str">
        <f>IF(OR(E19="a",E19="A"),E19,IF(AND('Encodage réponses Es'!$AW17="!",'Encodage réponses Es'!W17=""),"!",IF('Encodage réponses Es'!W17="","",'Encodage réponses Es'!W17)))</f>
        <v/>
      </c>
      <c r="AB19" s="261" t="str">
        <f>IF(OR(E19="a",E19="A"),E19,IF(AND('Encodage réponses Es'!$AW17="!",'Encodage réponses Es'!X17=""),"!",IF('Encodage réponses Es'!X17="","",'Encodage réponses Es'!X17)))</f>
        <v/>
      </c>
      <c r="AC19" s="261" t="str">
        <f>IF(OR(E19="a",E19="A"),E19,IF(AND('Encodage réponses Es'!$AW17="!",'Encodage réponses Es'!Y17=""),"!",IF('Encodage réponses Es'!Y17="","",'Encodage réponses Es'!Y17)))</f>
        <v/>
      </c>
      <c r="AD19" s="261" t="str">
        <f>IF(OR(E19="a",E19="A"),E19,IF(AND('Encodage réponses Es'!$AW17="!",'Encodage réponses Es'!Z17=""),"!",IF('Encodage réponses Es'!Z17="","",'Encodage réponses Es'!Z17)))</f>
        <v/>
      </c>
      <c r="AE19" s="261" t="str">
        <f>IF(OR(E19="a",E19="A"),E19,IF(AND('Encodage réponses Es'!$AW17="!",'Encodage réponses Es'!AA17=""),"!",IF('Encodage réponses Es'!AA17="","",'Encodage réponses Es'!AA17)))</f>
        <v/>
      </c>
      <c r="AF19" s="261" t="str">
        <f>IF(OR(E19="a",E19="A"),E19,IF(AND('Encodage réponses Es'!$AW17="!",'Encodage réponses Es'!AB17=""),"!",IF('Encodage réponses Es'!AB17="","",'Encodage réponses Es'!AB17)))</f>
        <v/>
      </c>
      <c r="AG19" s="187" t="str">
        <f>IF(OR(E19="a",E19="A"),E19,IF(AND('Encodage réponses Es'!$AW17="!",'Encodage réponses Es'!AC17=""),"!",IF('Encodage réponses Es'!AC17="","",'Encodage réponses Es'!AC17)))</f>
        <v/>
      </c>
      <c r="AH19" s="187" t="str">
        <f>IF(OR(E19="a",E19="A"),E19,IF(AND('Encodage réponses Es'!$AW17="!",'Encodage réponses Es'!AD17=""),"!",IF('Encodage réponses Es'!AD17="","",'Encodage réponses Es'!AD17)))</f>
        <v/>
      </c>
      <c r="AI19" s="187" t="str">
        <f>IF(OR(E19="a",E19="A"),E19,IF(AND('Encodage réponses Es'!$AW17="!",'Encodage réponses Es'!AE17=""),"!",IF('Encodage réponses Es'!AE17="","",'Encodage réponses Es'!AE17)))</f>
        <v/>
      </c>
      <c r="AJ19" s="187" t="str">
        <f>IF(OR(E19="a",E19="A"),E19,IF(AND('Encodage réponses Es'!$AW17="!",'Encodage réponses Es'!AF17=""),"!",IF('Encodage réponses Es'!AF17="","",'Encodage réponses Es'!AF17)))</f>
        <v/>
      </c>
      <c r="AK19" s="187" t="str">
        <f>IF(OR(E19="a",E19="A"),E19,IF(AND('Encodage réponses Es'!$AW17="!",'Encodage réponses Es'!AG17=""),"!",IF('Encodage réponses Es'!AG17="","",'Encodage réponses Es'!AG17)))</f>
        <v/>
      </c>
      <c r="AL19" s="187" t="str">
        <f>IF(OR(E19="a",E19="A"),E19,IF(AND('Encodage réponses Es'!$AW17="!",'Encodage réponses Es'!AH17=""),"!",IF('Encodage réponses Es'!AH17="","",'Encodage réponses Es'!AH17)))</f>
        <v/>
      </c>
      <c r="AM19" s="187" t="str">
        <f>IF(OR(E19="a",E19="A"),E19,IF(AND('Encodage réponses Es'!$AW17="!",'Encodage réponses Es'!AI17=""),"!",IF('Encodage réponses Es'!AI17="","",'Encodage réponses Es'!AI17)))</f>
        <v/>
      </c>
      <c r="AN19" s="261" t="str">
        <f>IF(OR(E19="a",E19="A"),E19,IF(AND('Encodage réponses Es'!$AW17="!",'Encodage réponses Es'!AJ17=""),"!",IF('Encodage réponses Es'!AJ17="","",'Encodage réponses Es'!AJ17)))</f>
        <v/>
      </c>
      <c r="AO19" s="187" t="str">
        <f>IF(OR(E19="a",E19="A"),E19,IF(AND('Encodage réponses Es'!$AW17="!",'Encodage réponses Es'!AK17=""),"!",IF('Encodage réponses Es'!AK17="","",'Encodage réponses Es'!AK17)))</f>
        <v/>
      </c>
      <c r="AP19" s="261" t="str">
        <f>IF(OR(E19="a",E19="A"),E19,IF(AND('Encodage réponses Es'!$AW17="!",'Encodage réponses Es'!AL17=""),"!",IF('Encodage réponses Es'!AL17="","",'Encodage réponses Es'!AL17)))</f>
        <v/>
      </c>
      <c r="AQ19" s="312" t="str">
        <f>IF(OR(E19="a",E19="A"),E19,IF(AND('Encodage réponses Es'!$AW17="!",'Encodage réponses Es'!AM17=""),"!",IF('Encodage réponses Es'!AM17="","",'Encodage réponses Es'!AM17)))</f>
        <v/>
      </c>
      <c r="AR19" s="510" t="str">
        <f t="shared" si="7"/>
        <v/>
      </c>
      <c r="AS19" s="511"/>
      <c r="AT19" s="172" t="str">
        <f t="shared" si="8"/>
        <v/>
      </c>
      <c r="AU19" s="276" t="str">
        <f t="shared" si="9"/>
        <v/>
      </c>
      <c r="AV19" s="187" t="str">
        <f>IF(OR(E19="a",E19="A"),E19,IF(AND('Encodage réponses Es'!$AW17="!",'Encodage réponses Es'!L17=""),"!",IF('Encodage réponses Es'!L17="","",'Encodage réponses Es'!L17)))</f>
        <v/>
      </c>
      <c r="AW19" s="182" t="str">
        <f>IF(OR(E19="a",E19="A"),E19,IF(AND('Encodage réponses Es'!$AW17="!",'Encodage réponses Es'!M17=""),"!",IF('Encodage réponses Es'!M17="","",'Encodage réponses Es'!M17)))</f>
        <v/>
      </c>
      <c r="AX19" s="182" t="str">
        <f>IF(OR(E19="a",E19="A"),E19,IF(AND('Encodage réponses Es'!$AW17="!",'Encodage réponses Es'!N17=""),"!",IF('Encodage réponses Es'!N17="","",'Encodage réponses Es'!N17)))</f>
        <v/>
      </c>
      <c r="AY19" s="267" t="str">
        <f>IF(OR(E19="a",E19="A"),E19,IF(AND('Encodage réponses Es'!$AW17="!",'Encodage réponses Es'!O17=""),"!",IF('Encodage réponses Es'!O17="","",'Encodage réponses Es'!O17)))</f>
        <v/>
      </c>
      <c r="AZ19" s="512" t="str">
        <f t="shared" si="10"/>
        <v/>
      </c>
      <c r="BA19" s="507"/>
      <c r="BB19" s="180" t="str">
        <f>IF(OR(E19="a",E19="A"),E19,IF(AND('Encodage réponses Es'!$AW17="!",'Encodage réponses Es'!AN17=""),"!",IF('Encodage réponses Es'!AN17="","",'Encodage réponses Es'!AN17)))</f>
        <v/>
      </c>
      <c r="BC19" s="143" t="str">
        <f>IF(OR(E19="a",E19="A"),E19,IF(AND('Encodage réponses Es'!$AW17="!",'Encodage réponses Es'!AO17=""),"!",IF('Encodage réponses Es'!AO17="","",'Encodage réponses Es'!AO17)))</f>
        <v/>
      </c>
      <c r="BD19" s="143" t="str">
        <f>IF(OR(E19="a",E19="A"),E19,IF(AND('Encodage réponses Es'!$AW17="!",'Encodage réponses Es'!AP17=""),"!",IF('Encodage réponses Es'!AP17="","",'Encodage réponses Es'!AP17)))</f>
        <v/>
      </c>
      <c r="BE19" s="272" t="str">
        <f>IF(OR(E19="a",E19="A"),E19,IF(AND('Encodage réponses Es'!$AW17="!",'Encodage réponses Es'!AQ17=""),"!",IF('Encodage réponses Es'!AQ17="","",'Encodage réponses Es'!AQ17)))</f>
        <v/>
      </c>
      <c r="BF19" s="272" t="str">
        <f>IF(OR(E19="a",E19="A"),E19,IF(AND('Encodage réponses Es'!$AW17="!",'Encodage réponses Es'!AR17=""),"!",IF('Encodage réponses Es'!AR17="","",'Encodage réponses Es'!AR17)))</f>
        <v/>
      </c>
      <c r="BG19" s="272" t="str">
        <f>IF(OR(E19="a",E19="A"),E19,IF(AND('Encodage réponses Es'!$AW17="!",'Encodage réponses Es'!AS17=""),"!",IF('Encodage réponses Es'!AS17="","",'Encodage réponses Es'!AS17)))</f>
        <v/>
      </c>
      <c r="BH19" s="272" t="str">
        <f>IF(OR(E19="a",E19="A"),E19,IF(AND('Encodage réponses Es'!$AW17="!",'Encodage réponses Es'!AT17=""),"!",IF('Encodage réponses Es'!AT17="","",'Encodage réponses Es'!AT17)))</f>
        <v/>
      </c>
      <c r="BI19" s="272" t="str">
        <f>IF(OR(E19="a",E19="A"),E19,IF(AND('Encodage réponses Es'!$AW17="!",'Encodage réponses Es'!AU17=""),"!",IF('Encodage réponses Es'!AU17="","",'Encodage réponses Es'!AU17)))</f>
        <v/>
      </c>
      <c r="BJ19" s="314" t="str">
        <f>IF(OR(E19="a",E19="A"),E19,IF(AND('Encodage réponses Es'!$AW17="!",'Encodage réponses Es'!AV17=""),"!",IF('Encodage réponses Es'!AV17="","",'Encodage réponses Es'!AV17)))</f>
        <v/>
      </c>
      <c r="BK19" s="506" t="str">
        <f t="shared" si="11"/>
        <v/>
      </c>
      <c r="BL19" s="507"/>
      <c r="BM19" s="279" t="str">
        <f t="shared" si="12"/>
        <v/>
      </c>
      <c r="BN19" s="282" t="str">
        <f t="shared" si="13"/>
        <v/>
      </c>
    </row>
    <row r="20" spans="1:66" ht="11.25" customHeight="1" x14ac:dyDescent="0.25">
      <c r="A20" s="569"/>
      <c r="B20" s="570"/>
      <c r="C20" s="21">
        <v>16</v>
      </c>
      <c r="D20" s="21" t="str">
        <f>IF('Encodage réponses Es'!F18=0,"",'Encodage réponses Es'!F18)</f>
        <v/>
      </c>
      <c r="E20" s="207" t="str">
        <f>IF('Encodage réponses Es'!I18="","",'Encodage réponses Es'!I18)</f>
        <v/>
      </c>
      <c r="F20" s="87"/>
      <c r="G20" s="172" t="str">
        <f t="shared" si="0"/>
        <v/>
      </c>
      <c r="H20" s="134" t="str">
        <f t="shared" si="1"/>
        <v/>
      </c>
      <c r="I20" s="174"/>
      <c r="J20" s="172" t="str">
        <f t="shared" si="2"/>
        <v/>
      </c>
      <c r="K20" s="134" t="str">
        <f t="shared" si="3"/>
        <v/>
      </c>
      <c r="L20" s="174"/>
      <c r="M20" s="172" t="str">
        <f t="shared" si="4"/>
        <v/>
      </c>
      <c r="N20" s="134" t="str">
        <f t="shared" si="5"/>
        <v/>
      </c>
      <c r="O20" s="175"/>
      <c r="P20" s="257" t="str">
        <f>IF(OR(E20="a",E20="A"),E20,IF(AND('Encodage réponses Es'!AW18="!",'Encodage réponses Es'!J18=""),"!",IF('Encodage réponses Es'!J18="","",'Encodage réponses Es'!J18)))</f>
        <v/>
      </c>
      <c r="Q20" s="267" t="str">
        <f>IF(OR(E20="a",E20="A"),E20,IF(AND('Encodage réponses Es'!AW18="!",'Encodage réponses Es'!K18=""),"!",IF('Encodage réponses Es'!K18="","",'Encodage réponses Es'!K18)))</f>
        <v/>
      </c>
      <c r="R20" s="515" t="str">
        <f t="shared" si="6"/>
        <v/>
      </c>
      <c r="S20" s="516"/>
      <c r="T20" s="265" t="str">
        <f>IF(OR(E20="a",E20="A"),E20,IF(AND('Encodage réponses Es'!$AW18="!",'Encodage réponses Es'!P18=""),"!",IF('Encodage réponses Es'!P18="","",'Encodage réponses Es'!P18)))</f>
        <v/>
      </c>
      <c r="U20" s="187" t="str">
        <f>IF(OR(E20="a",E20="A"),E20,IF(AND('Encodage réponses Es'!$AW18="!",'Encodage réponses Es'!Q18=""),"!",IF('Encodage réponses Es'!Q18="","",'Encodage réponses Es'!Q18)))</f>
        <v/>
      </c>
      <c r="V20" s="187" t="str">
        <f>IF(OR(E20="a",E20="A"),E20,IF(AND('Encodage réponses Es'!$AW18="!",'Encodage réponses Es'!R18=""),"!",IF('Encodage réponses Es'!R18="","",'Encodage réponses Es'!R18)))</f>
        <v/>
      </c>
      <c r="W20" s="187" t="str">
        <f>IF(OR(E20="a",E20="A"),E20,IF(AND('Encodage réponses Es'!$AW18="!",'Encodage réponses Es'!S18=""),"!",IF('Encodage réponses Es'!S18="","",'Encodage réponses Es'!S18)))</f>
        <v/>
      </c>
      <c r="X20" s="187" t="str">
        <f>IF(OR(E20="a",E20="A"),E20,IF(AND('Encodage réponses Es'!$AW18="!",'Encodage réponses Es'!T18=""),"!",IF('Encodage réponses Es'!T18="","",'Encodage réponses Es'!T18)))</f>
        <v/>
      </c>
      <c r="Y20" s="187" t="str">
        <f>IF(OR(E20="a",E20="A"),E20,IF(AND('Encodage réponses Es'!$AW18="!",'Encodage réponses Es'!U18=""),"!",IF('Encodage réponses Es'!U18="","",'Encodage réponses Es'!U18)))</f>
        <v/>
      </c>
      <c r="Z20" s="187" t="str">
        <f>IF(OR(E20="a",E20="A"),E20,IF(AND('Encodage réponses Es'!$AW18="!",'Encodage réponses Es'!V18=""),"!",IF('Encodage réponses Es'!V18="","",'Encodage réponses Es'!V18)))</f>
        <v/>
      </c>
      <c r="AA20" s="261" t="str">
        <f>IF(OR(E20="a",E20="A"),E20,IF(AND('Encodage réponses Es'!$AW18="!",'Encodage réponses Es'!W18=""),"!",IF('Encodage réponses Es'!W18="","",'Encodage réponses Es'!W18)))</f>
        <v/>
      </c>
      <c r="AB20" s="261" t="str">
        <f>IF(OR(E20="a",E20="A"),E20,IF(AND('Encodage réponses Es'!$AW18="!",'Encodage réponses Es'!X18=""),"!",IF('Encodage réponses Es'!X18="","",'Encodage réponses Es'!X18)))</f>
        <v/>
      </c>
      <c r="AC20" s="261" t="str">
        <f>IF(OR(E20="a",E20="A"),E20,IF(AND('Encodage réponses Es'!$AW18="!",'Encodage réponses Es'!Y18=""),"!",IF('Encodage réponses Es'!Y18="","",'Encodage réponses Es'!Y18)))</f>
        <v/>
      </c>
      <c r="AD20" s="261" t="str">
        <f>IF(OR(E20="a",E20="A"),E20,IF(AND('Encodage réponses Es'!$AW18="!",'Encodage réponses Es'!Z18=""),"!",IF('Encodage réponses Es'!Z18="","",'Encodage réponses Es'!Z18)))</f>
        <v/>
      </c>
      <c r="AE20" s="261" t="str">
        <f>IF(OR(E20="a",E20="A"),E20,IF(AND('Encodage réponses Es'!$AW18="!",'Encodage réponses Es'!AA18=""),"!",IF('Encodage réponses Es'!AA18="","",'Encodage réponses Es'!AA18)))</f>
        <v/>
      </c>
      <c r="AF20" s="261" t="str">
        <f>IF(OR(E20="a",E20="A"),E20,IF(AND('Encodage réponses Es'!$AW18="!",'Encodage réponses Es'!AB18=""),"!",IF('Encodage réponses Es'!AB18="","",'Encodage réponses Es'!AB18)))</f>
        <v/>
      </c>
      <c r="AG20" s="187" t="str">
        <f>IF(OR(E20="a",E20="A"),E20,IF(AND('Encodage réponses Es'!$AW18="!",'Encodage réponses Es'!AC18=""),"!",IF('Encodage réponses Es'!AC18="","",'Encodage réponses Es'!AC18)))</f>
        <v/>
      </c>
      <c r="AH20" s="187" t="str">
        <f>IF(OR(E20="a",E20="A"),E20,IF(AND('Encodage réponses Es'!$AW18="!",'Encodage réponses Es'!AD18=""),"!",IF('Encodage réponses Es'!AD18="","",'Encodage réponses Es'!AD18)))</f>
        <v/>
      </c>
      <c r="AI20" s="187" t="str">
        <f>IF(OR(E20="a",E20="A"),E20,IF(AND('Encodage réponses Es'!$AW18="!",'Encodage réponses Es'!AE18=""),"!",IF('Encodage réponses Es'!AE18="","",'Encodage réponses Es'!AE18)))</f>
        <v/>
      </c>
      <c r="AJ20" s="187" t="str">
        <f>IF(OR(E20="a",E20="A"),E20,IF(AND('Encodage réponses Es'!$AW18="!",'Encodage réponses Es'!AF18=""),"!",IF('Encodage réponses Es'!AF18="","",'Encodage réponses Es'!AF18)))</f>
        <v/>
      </c>
      <c r="AK20" s="187" t="str">
        <f>IF(OR(E20="a",E20="A"),E20,IF(AND('Encodage réponses Es'!$AW18="!",'Encodage réponses Es'!AG18=""),"!",IF('Encodage réponses Es'!AG18="","",'Encodage réponses Es'!AG18)))</f>
        <v/>
      </c>
      <c r="AL20" s="187" t="str">
        <f>IF(OR(E20="a",E20="A"),E20,IF(AND('Encodage réponses Es'!$AW18="!",'Encodage réponses Es'!AH18=""),"!",IF('Encodage réponses Es'!AH18="","",'Encodage réponses Es'!AH18)))</f>
        <v/>
      </c>
      <c r="AM20" s="187" t="str">
        <f>IF(OR(E20="a",E20="A"),E20,IF(AND('Encodage réponses Es'!$AW18="!",'Encodage réponses Es'!AI18=""),"!",IF('Encodage réponses Es'!AI18="","",'Encodage réponses Es'!AI18)))</f>
        <v/>
      </c>
      <c r="AN20" s="261" t="str">
        <f>IF(OR(E20="a",E20="A"),E20,IF(AND('Encodage réponses Es'!$AW18="!",'Encodage réponses Es'!AJ18=""),"!",IF('Encodage réponses Es'!AJ18="","",'Encodage réponses Es'!AJ18)))</f>
        <v/>
      </c>
      <c r="AO20" s="187" t="str">
        <f>IF(OR(E20="a",E20="A"),E20,IF(AND('Encodage réponses Es'!$AW18="!",'Encodage réponses Es'!AK18=""),"!",IF('Encodage réponses Es'!AK18="","",'Encodage réponses Es'!AK18)))</f>
        <v/>
      </c>
      <c r="AP20" s="261" t="str">
        <f>IF(OR(E20="a",E20="A"),E20,IF(AND('Encodage réponses Es'!$AW18="!",'Encodage réponses Es'!AL18=""),"!",IF('Encodage réponses Es'!AL18="","",'Encodage réponses Es'!AL18)))</f>
        <v/>
      </c>
      <c r="AQ20" s="312" t="str">
        <f>IF(OR(E20="a",E20="A"),E20,IF(AND('Encodage réponses Es'!$AW18="!",'Encodage réponses Es'!AM18=""),"!",IF('Encodage réponses Es'!AM18="","",'Encodage réponses Es'!AM18)))</f>
        <v/>
      </c>
      <c r="AR20" s="510" t="str">
        <f t="shared" si="7"/>
        <v/>
      </c>
      <c r="AS20" s="511"/>
      <c r="AT20" s="172" t="str">
        <f t="shared" si="8"/>
        <v/>
      </c>
      <c r="AU20" s="276" t="str">
        <f t="shared" si="9"/>
        <v/>
      </c>
      <c r="AV20" s="187" t="str">
        <f>IF(OR(E20="a",E20="A"),E20,IF(AND('Encodage réponses Es'!$AW18="!",'Encodage réponses Es'!L18=""),"!",IF('Encodage réponses Es'!L18="","",'Encodage réponses Es'!L18)))</f>
        <v/>
      </c>
      <c r="AW20" s="182" t="str">
        <f>IF(OR(E20="a",E20="A"),E20,IF(AND('Encodage réponses Es'!$AW18="!",'Encodage réponses Es'!M18=""),"!",IF('Encodage réponses Es'!M18="","",'Encodage réponses Es'!M18)))</f>
        <v/>
      </c>
      <c r="AX20" s="182" t="str">
        <f>IF(OR(E20="a",E20="A"),E20,IF(AND('Encodage réponses Es'!$AW18="!",'Encodage réponses Es'!N18=""),"!",IF('Encodage réponses Es'!N18="","",'Encodage réponses Es'!N18)))</f>
        <v/>
      </c>
      <c r="AY20" s="267" t="str">
        <f>IF(OR(E20="a",E20="A"),E20,IF(AND('Encodage réponses Es'!$AW18="!",'Encodage réponses Es'!O18=""),"!",IF('Encodage réponses Es'!O18="","",'Encodage réponses Es'!O18)))</f>
        <v/>
      </c>
      <c r="AZ20" s="512" t="str">
        <f t="shared" si="10"/>
        <v/>
      </c>
      <c r="BA20" s="507"/>
      <c r="BB20" s="180" t="str">
        <f>IF(OR(E20="a",E20="A"),E20,IF(AND('Encodage réponses Es'!$AW18="!",'Encodage réponses Es'!AN18=""),"!",IF('Encodage réponses Es'!AN18="","",'Encodage réponses Es'!AN18)))</f>
        <v/>
      </c>
      <c r="BC20" s="143" t="str">
        <f>IF(OR(E20="a",E20="A"),E20,IF(AND('Encodage réponses Es'!$AW18="!",'Encodage réponses Es'!AO18=""),"!",IF('Encodage réponses Es'!AO18="","",'Encodage réponses Es'!AO18)))</f>
        <v/>
      </c>
      <c r="BD20" s="143" t="str">
        <f>IF(OR(E20="a",E20="A"),E20,IF(AND('Encodage réponses Es'!$AW18="!",'Encodage réponses Es'!AP18=""),"!",IF('Encodage réponses Es'!AP18="","",'Encodage réponses Es'!AP18)))</f>
        <v/>
      </c>
      <c r="BE20" s="272" t="str">
        <f>IF(OR(E20="a",E20="A"),E20,IF(AND('Encodage réponses Es'!$AW18="!",'Encodage réponses Es'!AQ18=""),"!",IF('Encodage réponses Es'!AQ18="","",'Encodage réponses Es'!AQ18)))</f>
        <v/>
      </c>
      <c r="BF20" s="272" t="str">
        <f>IF(OR(E20="a",E20="A"),E20,IF(AND('Encodage réponses Es'!$AW18="!",'Encodage réponses Es'!AR18=""),"!",IF('Encodage réponses Es'!AR18="","",'Encodage réponses Es'!AR18)))</f>
        <v/>
      </c>
      <c r="BG20" s="272" t="str">
        <f>IF(OR(E20="a",E20="A"),E20,IF(AND('Encodage réponses Es'!$AW18="!",'Encodage réponses Es'!AS18=""),"!",IF('Encodage réponses Es'!AS18="","",'Encodage réponses Es'!AS18)))</f>
        <v/>
      </c>
      <c r="BH20" s="272" t="str">
        <f>IF(OR(E20="a",E20="A"),E20,IF(AND('Encodage réponses Es'!$AW18="!",'Encodage réponses Es'!AT18=""),"!",IF('Encodage réponses Es'!AT18="","",'Encodage réponses Es'!AT18)))</f>
        <v/>
      </c>
      <c r="BI20" s="272" t="str">
        <f>IF(OR(E20="a",E20="A"),E20,IF(AND('Encodage réponses Es'!$AW18="!",'Encodage réponses Es'!AU18=""),"!",IF('Encodage réponses Es'!AU18="","",'Encodage réponses Es'!AU18)))</f>
        <v/>
      </c>
      <c r="BJ20" s="314" t="str">
        <f>IF(OR(E20="a",E20="A"),E20,IF(AND('Encodage réponses Es'!$AW18="!",'Encodage réponses Es'!AV18=""),"!",IF('Encodage réponses Es'!AV18="","",'Encodage réponses Es'!AV18)))</f>
        <v/>
      </c>
      <c r="BK20" s="506" t="str">
        <f t="shared" si="11"/>
        <v/>
      </c>
      <c r="BL20" s="507"/>
      <c r="BM20" s="279" t="str">
        <f t="shared" si="12"/>
        <v/>
      </c>
      <c r="BN20" s="282" t="str">
        <f t="shared" si="13"/>
        <v/>
      </c>
    </row>
    <row r="21" spans="1:66" ht="11.25" customHeight="1" x14ac:dyDescent="0.25">
      <c r="A21" s="569"/>
      <c r="B21" s="570"/>
      <c r="C21" s="21">
        <v>17</v>
      </c>
      <c r="D21" s="21" t="str">
        <f>IF('Encodage réponses Es'!F19=0,"",'Encodage réponses Es'!F19)</f>
        <v/>
      </c>
      <c r="E21" s="207" t="str">
        <f>IF('Encodage réponses Es'!I19="","",'Encodage réponses Es'!I19)</f>
        <v/>
      </c>
      <c r="F21" s="87"/>
      <c r="G21" s="172" t="str">
        <f t="shared" si="0"/>
        <v/>
      </c>
      <c r="H21" s="134" t="str">
        <f t="shared" si="1"/>
        <v/>
      </c>
      <c r="I21" s="174"/>
      <c r="J21" s="172" t="str">
        <f t="shared" si="2"/>
        <v/>
      </c>
      <c r="K21" s="134" t="str">
        <f t="shared" si="3"/>
        <v/>
      </c>
      <c r="L21" s="174"/>
      <c r="M21" s="172" t="str">
        <f t="shared" si="4"/>
        <v/>
      </c>
      <c r="N21" s="134" t="str">
        <f t="shared" si="5"/>
        <v/>
      </c>
      <c r="O21" s="175"/>
      <c r="P21" s="260" t="str">
        <f>IF(OR(E21="a",E21="A"),E21,IF(AND('Encodage réponses Es'!AW19="!",'Encodage réponses Es'!J19=""),"!",IF('Encodage réponses Es'!J19="","",'Encodage réponses Es'!J19)))</f>
        <v/>
      </c>
      <c r="Q21" s="267" t="str">
        <f>IF(OR(E21="a",E21="A"),E21,IF(AND('Encodage réponses Es'!AW19="!",'Encodage réponses Es'!K19=""),"!",IF('Encodage réponses Es'!K19="","",'Encodage réponses Es'!K19)))</f>
        <v/>
      </c>
      <c r="R21" s="515" t="str">
        <f t="shared" si="6"/>
        <v/>
      </c>
      <c r="S21" s="516"/>
      <c r="T21" s="265" t="str">
        <f>IF(OR(E21="a",E21="A"),E21,IF(AND('Encodage réponses Es'!$AW19="!",'Encodage réponses Es'!P19=""),"!",IF('Encodage réponses Es'!P19="","",'Encodage réponses Es'!P19)))</f>
        <v/>
      </c>
      <c r="U21" s="187" t="str">
        <f>IF(OR(E21="a",E21="A"),E21,IF(AND('Encodage réponses Es'!$AW19="!",'Encodage réponses Es'!Q19=""),"!",IF('Encodage réponses Es'!Q19="","",'Encodage réponses Es'!Q19)))</f>
        <v/>
      </c>
      <c r="V21" s="187" t="str">
        <f>IF(OR(E21="a",E21="A"),E21,IF(AND('Encodage réponses Es'!$AW19="!",'Encodage réponses Es'!R19=""),"!",IF('Encodage réponses Es'!R19="","",'Encodage réponses Es'!R19)))</f>
        <v/>
      </c>
      <c r="W21" s="187" t="str">
        <f>IF(OR(E21="a",E21="A"),E21,IF(AND('Encodage réponses Es'!$AW19="!",'Encodage réponses Es'!S19=""),"!",IF('Encodage réponses Es'!S19="","",'Encodage réponses Es'!S19)))</f>
        <v/>
      </c>
      <c r="X21" s="187" t="str">
        <f>IF(OR(E21="a",E21="A"),E21,IF(AND('Encodage réponses Es'!$AW19="!",'Encodage réponses Es'!T19=""),"!",IF('Encodage réponses Es'!T19="","",'Encodage réponses Es'!T19)))</f>
        <v/>
      </c>
      <c r="Y21" s="187" t="str">
        <f>IF(OR(E21="a",E21="A"),E21,IF(AND('Encodage réponses Es'!$AW19="!",'Encodage réponses Es'!U19=""),"!",IF('Encodage réponses Es'!U19="","",'Encodage réponses Es'!U19)))</f>
        <v/>
      </c>
      <c r="Z21" s="187" t="str">
        <f>IF(OR(E21="a",E21="A"),E21,IF(AND('Encodage réponses Es'!$AW19="!",'Encodage réponses Es'!V19=""),"!",IF('Encodage réponses Es'!V19="","",'Encodage réponses Es'!V19)))</f>
        <v/>
      </c>
      <c r="AA21" s="261" t="str">
        <f>IF(OR(E21="a",E21="A"),E21,IF(AND('Encodage réponses Es'!$AW19="!",'Encodage réponses Es'!W19=""),"!",IF('Encodage réponses Es'!W19="","",'Encodage réponses Es'!W19)))</f>
        <v/>
      </c>
      <c r="AB21" s="261" t="str">
        <f>IF(OR(E21="a",E21="A"),E21,IF(AND('Encodage réponses Es'!$AW19="!",'Encodage réponses Es'!X19=""),"!",IF('Encodage réponses Es'!X19="","",'Encodage réponses Es'!X19)))</f>
        <v/>
      </c>
      <c r="AC21" s="261" t="str">
        <f>IF(OR(E21="a",E21="A"),E21,IF(AND('Encodage réponses Es'!$AW19="!",'Encodage réponses Es'!Y19=""),"!",IF('Encodage réponses Es'!Y19="","",'Encodage réponses Es'!Y19)))</f>
        <v/>
      </c>
      <c r="AD21" s="261" t="str">
        <f>IF(OR(E21="a",E21="A"),E21,IF(AND('Encodage réponses Es'!$AW19="!",'Encodage réponses Es'!Z19=""),"!",IF('Encodage réponses Es'!Z19="","",'Encodage réponses Es'!Z19)))</f>
        <v/>
      </c>
      <c r="AE21" s="261" t="str">
        <f>IF(OR(E21="a",E21="A"),E21,IF(AND('Encodage réponses Es'!$AW19="!",'Encodage réponses Es'!AA19=""),"!",IF('Encodage réponses Es'!AA19="","",'Encodage réponses Es'!AA19)))</f>
        <v/>
      </c>
      <c r="AF21" s="261" t="str">
        <f>IF(OR(E21="a",E21="A"),E21,IF(AND('Encodage réponses Es'!$AW19="!",'Encodage réponses Es'!AB19=""),"!",IF('Encodage réponses Es'!AB19="","",'Encodage réponses Es'!AB19)))</f>
        <v/>
      </c>
      <c r="AG21" s="187" t="str">
        <f>IF(OR(E21="a",E21="A"),E21,IF(AND('Encodage réponses Es'!$AW19="!",'Encodage réponses Es'!AC19=""),"!",IF('Encodage réponses Es'!AC19="","",'Encodage réponses Es'!AC19)))</f>
        <v/>
      </c>
      <c r="AH21" s="187" t="str">
        <f>IF(OR(E21="a",E21="A"),E21,IF(AND('Encodage réponses Es'!$AW19="!",'Encodage réponses Es'!AD19=""),"!",IF('Encodage réponses Es'!AD19="","",'Encodage réponses Es'!AD19)))</f>
        <v/>
      </c>
      <c r="AI21" s="187" t="str">
        <f>IF(OR(E21="a",E21="A"),E21,IF(AND('Encodage réponses Es'!$AW19="!",'Encodage réponses Es'!AE19=""),"!",IF('Encodage réponses Es'!AE19="","",'Encodage réponses Es'!AE19)))</f>
        <v/>
      </c>
      <c r="AJ21" s="187" t="str">
        <f>IF(OR(E21="a",E21="A"),E21,IF(AND('Encodage réponses Es'!$AW19="!",'Encodage réponses Es'!AF19=""),"!",IF('Encodage réponses Es'!AF19="","",'Encodage réponses Es'!AF19)))</f>
        <v/>
      </c>
      <c r="AK21" s="187" t="str">
        <f>IF(OR(E21="a",E21="A"),E21,IF(AND('Encodage réponses Es'!$AW19="!",'Encodage réponses Es'!AG19=""),"!",IF('Encodage réponses Es'!AG19="","",'Encodage réponses Es'!AG19)))</f>
        <v/>
      </c>
      <c r="AL21" s="187" t="str">
        <f>IF(OR(E21="a",E21="A"),E21,IF(AND('Encodage réponses Es'!$AW19="!",'Encodage réponses Es'!AH19=""),"!",IF('Encodage réponses Es'!AH19="","",'Encodage réponses Es'!AH19)))</f>
        <v/>
      </c>
      <c r="AM21" s="187" t="str">
        <f>IF(OR(E21="a",E21="A"),E21,IF(AND('Encodage réponses Es'!$AW19="!",'Encodage réponses Es'!AI19=""),"!",IF('Encodage réponses Es'!AI19="","",'Encodage réponses Es'!AI19)))</f>
        <v/>
      </c>
      <c r="AN21" s="261" t="str">
        <f>IF(OR(E21="a",E21="A"),E21,IF(AND('Encodage réponses Es'!$AW19="!",'Encodage réponses Es'!AJ19=""),"!",IF('Encodage réponses Es'!AJ19="","",'Encodage réponses Es'!AJ19)))</f>
        <v/>
      </c>
      <c r="AO21" s="187" t="str">
        <f>IF(OR(E21="a",E21="A"),E21,IF(AND('Encodage réponses Es'!$AW19="!",'Encodage réponses Es'!AK19=""),"!",IF('Encodage réponses Es'!AK19="","",'Encodage réponses Es'!AK19)))</f>
        <v/>
      </c>
      <c r="AP21" s="261" t="str">
        <f>IF(OR(E21="a",E21="A"),E21,IF(AND('Encodage réponses Es'!$AW19="!",'Encodage réponses Es'!AL19=""),"!",IF('Encodage réponses Es'!AL19="","",'Encodage réponses Es'!AL19)))</f>
        <v/>
      </c>
      <c r="AQ21" s="312" t="str">
        <f>IF(OR(E21="a",E21="A"),E21,IF(AND('Encodage réponses Es'!$AW19="!",'Encodage réponses Es'!AM19=""),"!",IF('Encodage réponses Es'!AM19="","",'Encodage réponses Es'!AM19)))</f>
        <v/>
      </c>
      <c r="AR21" s="510" t="str">
        <f t="shared" si="7"/>
        <v/>
      </c>
      <c r="AS21" s="511"/>
      <c r="AT21" s="172" t="str">
        <f t="shared" si="8"/>
        <v/>
      </c>
      <c r="AU21" s="276" t="str">
        <f t="shared" si="9"/>
        <v/>
      </c>
      <c r="AV21" s="187" t="str">
        <f>IF(OR(E21="a",E21="A"),E21,IF(AND('Encodage réponses Es'!$AW19="!",'Encodage réponses Es'!L19=""),"!",IF('Encodage réponses Es'!L19="","",'Encodage réponses Es'!L19)))</f>
        <v/>
      </c>
      <c r="AW21" s="182" t="str">
        <f>IF(OR(E21="a",E21="A"),E21,IF(AND('Encodage réponses Es'!$AW19="!",'Encodage réponses Es'!M19=""),"!",IF('Encodage réponses Es'!M19="","",'Encodage réponses Es'!M19)))</f>
        <v/>
      </c>
      <c r="AX21" s="182" t="str">
        <f>IF(OR(E21="a",E21="A"),E21,IF(AND('Encodage réponses Es'!$AW19="!",'Encodage réponses Es'!N19=""),"!",IF('Encodage réponses Es'!N19="","",'Encodage réponses Es'!N19)))</f>
        <v/>
      </c>
      <c r="AY21" s="267" t="str">
        <f>IF(OR(E21="a",E21="A"),E21,IF(AND('Encodage réponses Es'!$AW19="!",'Encodage réponses Es'!O19=""),"!",IF('Encodage réponses Es'!O19="","",'Encodage réponses Es'!O19)))</f>
        <v/>
      </c>
      <c r="AZ21" s="512" t="str">
        <f t="shared" si="10"/>
        <v/>
      </c>
      <c r="BA21" s="507"/>
      <c r="BB21" s="180" t="str">
        <f>IF(OR(E21="a",E21="A"),E21,IF(AND('Encodage réponses Es'!$AW19="!",'Encodage réponses Es'!AN19=""),"!",IF('Encodage réponses Es'!AN19="","",'Encodage réponses Es'!AN19)))</f>
        <v/>
      </c>
      <c r="BC21" s="143" t="str">
        <f>IF(OR(E21="a",E21="A"),E21,IF(AND('Encodage réponses Es'!$AW19="!",'Encodage réponses Es'!AO19=""),"!",IF('Encodage réponses Es'!AO19="","",'Encodage réponses Es'!AO19)))</f>
        <v/>
      </c>
      <c r="BD21" s="143" t="str">
        <f>IF(OR(E21="a",E21="A"),E21,IF(AND('Encodage réponses Es'!$AW19="!",'Encodage réponses Es'!AP19=""),"!",IF('Encodage réponses Es'!AP19="","",'Encodage réponses Es'!AP19)))</f>
        <v/>
      </c>
      <c r="BE21" s="272" t="str">
        <f>IF(OR(E21="a",E21="A"),E21,IF(AND('Encodage réponses Es'!$AW19="!",'Encodage réponses Es'!AQ19=""),"!",IF('Encodage réponses Es'!AQ19="","",'Encodage réponses Es'!AQ19)))</f>
        <v/>
      </c>
      <c r="BF21" s="272" t="str">
        <f>IF(OR(E21="a",E21="A"),E21,IF(AND('Encodage réponses Es'!$AW19="!",'Encodage réponses Es'!AR19=""),"!",IF('Encodage réponses Es'!AR19="","",'Encodage réponses Es'!AR19)))</f>
        <v/>
      </c>
      <c r="BG21" s="272" t="str">
        <f>IF(OR(E21="a",E21="A"),E21,IF(AND('Encodage réponses Es'!$AW19="!",'Encodage réponses Es'!AS19=""),"!",IF('Encodage réponses Es'!AS19="","",'Encodage réponses Es'!AS19)))</f>
        <v/>
      </c>
      <c r="BH21" s="272" t="str">
        <f>IF(OR(E21="a",E21="A"),E21,IF(AND('Encodage réponses Es'!$AW19="!",'Encodage réponses Es'!AT19=""),"!",IF('Encodage réponses Es'!AT19="","",'Encodage réponses Es'!AT19)))</f>
        <v/>
      </c>
      <c r="BI21" s="272" t="str">
        <f>IF(OR(E21="a",E21="A"),E21,IF(AND('Encodage réponses Es'!$AW19="!",'Encodage réponses Es'!AU19=""),"!",IF('Encodage réponses Es'!AU19="","",'Encodage réponses Es'!AU19)))</f>
        <v/>
      </c>
      <c r="BJ21" s="314" t="str">
        <f>IF(OR(E21="a",E21="A"),E21,IF(AND('Encodage réponses Es'!$AW19="!",'Encodage réponses Es'!AV19=""),"!",IF('Encodage réponses Es'!AV19="","",'Encodage réponses Es'!AV19)))</f>
        <v/>
      </c>
      <c r="BK21" s="506" t="str">
        <f t="shared" si="11"/>
        <v/>
      </c>
      <c r="BL21" s="507"/>
      <c r="BM21" s="279" t="str">
        <f t="shared" si="12"/>
        <v/>
      </c>
      <c r="BN21" s="282" t="str">
        <f t="shared" si="13"/>
        <v/>
      </c>
    </row>
    <row r="22" spans="1:66" ht="11.25" customHeight="1" x14ac:dyDescent="0.25">
      <c r="A22" s="569"/>
      <c r="B22" s="570"/>
      <c r="C22" s="21">
        <v>18</v>
      </c>
      <c r="D22" s="21" t="str">
        <f>IF('Encodage réponses Es'!F20=0,"",'Encodage réponses Es'!F20)</f>
        <v/>
      </c>
      <c r="E22" s="207" t="str">
        <f>IF('Encodage réponses Es'!I20="","",'Encodage réponses Es'!I20)</f>
        <v/>
      </c>
      <c r="F22" s="87"/>
      <c r="G22" s="172" t="str">
        <f t="shared" si="0"/>
        <v/>
      </c>
      <c r="H22" s="134" t="str">
        <f t="shared" si="1"/>
        <v/>
      </c>
      <c r="I22" s="174"/>
      <c r="J22" s="172" t="str">
        <f t="shared" si="2"/>
        <v/>
      </c>
      <c r="K22" s="134" t="str">
        <f t="shared" si="3"/>
        <v/>
      </c>
      <c r="L22" s="174"/>
      <c r="M22" s="172" t="str">
        <f t="shared" si="4"/>
        <v/>
      </c>
      <c r="N22" s="134" t="str">
        <f t="shared" si="5"/>
        <v/>
      </c>
      <c r="O22" s="175"/>
      <c r="P22" s="257" t="str">
        <f>IF(OR(E22="a",E22="A"),E22,IF(AND('Encodage réponses Es'!AW20="!",'Encodage réponses Es'!J20=""),"!",IF('Encodage réponses Es'!J20="","",'Encodage réponses Es'!J20)))</f>
        <v/>
      </c>
      <c r="Q22" s="267" t="str">
        <f>IF(OR(E22="a",E22="A"),E22,IF(AND('Encodage réponses Es'!AW20="!",'Encodage réponses Es'!K20=""),"!",IF('Encodage réponses Es'!K20="","",'Encodage réponses Es'!K20)))</f>
        <v/>
      </c>
      <c r="R22" s="515" t="str">
        <f t="shared" si="6"/>
        <v/>
      </c>
      <c r="S22" s="516"/>
      <c r="T22" s="265" t="str">
        <f>IF(OR(E22="a",E22="A"),E22,IF(AND('Encodage réponses Es'!$AW20="!",'Encodage réponses Es'!P20=""),"!",IF('Encodage réponses Es'!P20="","",'Encodage réponses Es'!P20)))</f>
        <v/>
      </c>
      <c r="U22" s="187" t="str">
        <f>IF(OR(E22="a",E22="A"),E22,IF(AND('Encodage réponses Es'!$AW20="!",'Encodage réponses Es'!Q20=""),"!",IF('Encodage réponses Es'!Q20="","",'Encodage réponses Es'!Q20)))</f>
        <v/>
      </c>
      <c r="V22" s="187" t="str">
        <f>IF(OR(E22="a",E22="A"),E22,IF(AND('Encodage réponses Es'!$AW20="!",'Encodage réponses Es'!R20=""),"!",IF('Encodage réponses Es'!R20="","",'Encodage réponses Es'!R20)))</f>
        <v/>
      </c>
      <c r="W22" s="187" t="str">
        <f>IF(OR(E22="a",E22="A"),E22,IF(AND('Encodage réponses Es'!$AW20="!",'Encodage réponses Es'!S20=""),"!",IF('Encodage réponses Es'!S20="","",'Encodage réponses Es'!S20)))</f>
        <v/>
      </c>
      <c r="X22" s="187" t="str">
        <f>IF(OR(E22="a",E22="A"),E22,IF(AND('Encodage réponses Es'!$AW20="!",'Encodage réponses Es'!T20=""),"!",IF('Encodage réponses Es'!T20="","",'Encodage réponses Es'!T20)))</f>
        <v/>
      </c>
      <c r="Y22" s="187" t="str">
        <f>IF(OR(E22="a",E22="A"),E22,IF(AND('Encodage réponses Es'!$AW20="!",'Encodage réponses Es'!U20=""),"!",IF('Encodage réponses Es'!U20="","",'Encodage réponses Es'!U20)))</f>
        <v/>
      </c>
      <c r="Z22" s="187" t="str">
        <f>IF(OR(E22="a",E22="A"),E22,IF(AND('Encodage réponses Es'!$AW20="!",'Encodage réponses Es'!V20=""),"!",IF('Encodage réponses Es'!V20="","",'Encodage réponses Es'!V20)))</f>
        <v/>
      </c>
      <c r="AA22" s="261" t="str">
        <f>IF(OR(E22="a",E22="A"),E22,IF(AND('Encodage réponses Es'!$AW20="!",'Encodage réponses Es'!W20=""),"!",IF('Encodage réponses Es'!W20="","",'Encodage réponses Es'!W20)))</f>
        <v/>
      </c>
      <c r="AB22" s="261" t="str">
        <f>IF(OR(E22="a",E22="A"),E22,IF(AND('Encodage réponses Es'!$AW20="!",'Encodage réponses Es'!X20=""),"!",IF('Encodage réponses Es'!X20="","",'Encodage réponses Es'!X20)))</f>
        <v/>
      </c>
      <c r="AC22" s="261" t="str">
        <f>IF(OR(E22="a",E22="A"),E22,IF(AND('Encodage réponses Es'!$AW20="!",'Encodage réponses Es'!Y20=""),"!",IF('Encodage réponses Es'!Y20="","",'Encodage réponses Es'!Y20)))</f>
        <v/>
      </c>
      <c r="AD22" s="261" t="str">
        <f>IF(OR(E22="a",E22="A"),E22,IF(AND('Encodage réponses Es'!$AW20="!",'Encodage réponses Es'!Z20=""),"!",IF('Encodage réponses Es'!Z20="","",'Encodage réponses Es'!Z20)))</f>
        <v/>
      </c>
      <c r="AE22" s="261" t="str">
        <f>IF(OR(E22="a",E22="A"),E22,IF(AND('Encodage réponses Es'!$AW20="!",'Encodage réponses Es'!AA20=""),"!",IF('Encodage réponses Es'!AA20="","",'Encodage réponses Es'!AA20)))</f>
        <v/>
      </c>
      <c r="AF22" s="261" t="str">
        <f>IF(OR(E22="a",E22="A"),E22,IF(AND('Encodage réponses Es'!$AW20="!",'Encodage réponses Es'!AB20=""),"!",IF('Encodage réponses Es'!AB20="","",'Encodage réponses Es'!AB20)))</f>
        <v/>
      </c>
      <c r="AG22" s="187" t="str">
        <f>IF(OR(E22="a",E22="A"),E22,IF(AND('Encodage réponses Es'!$AW20="!",'Encodage réponses Es'!AC20=""),"!",IF('Encodage réponses Es'!AC20="","",'Encodage réponses Es'!AC20)))</f>
        <v/>
      </c>
      <c r="AH22" s="187" t="str">
        <f>IF(OR(E22="a",E22="A"),E22,IF(AND('Encodage réponses Es'!$AW20="!",'Encodage réponses Es'!AD20=""),"!",IF('Encodage réponses Es'!AD20="","",'Encodage réponses Es'!AD20)))</f>
        <v/>
      </c>
      <c r="AI22" s="187" t="str">
        <f>IF(OR(E22="a",E22="A"),E22,IF(AND('Encodage réponses Es'!$AW20="!",'Encodage réponses Es'!AE20=""),"!",IF('Encodage réponses Es'!AE20="","",'Encodage réponses Es'!AE20)))</f>
        <v/>
      </c>
      <c r="AJ22" s="187" t="str">
        <f>IF(OR(E22="a",E22="A"),E22,IF(AND('Encodage réponses Es'!$AW20="!",'Encodage réponses Es'!AF20=""),"!",IF('Encodage réponses Es'!AF20="","",'Encodage réponses Es'!AF20)))</f>
        <v/>
      </c>
      <c r="AK22" s="187" t="str">
        <f>IF(OR(E22="a",E22="A"),E22,IF(AND('Encodage réponses Es'!$AW20="!",'Encodage réponses Es'!AG20=""),"!",IF('Encodage réponses Es'!AG20="","",'Encodage réponses Es'!AG20)))</f>
        <v/>
      </c>
      <c r="AL22" s="187" t="str">
        <f>IF(OR(E22="a",E22="A"),E22,IF(AND('Encodage réponses Es'!$AW20="!",'Encodage réponses Es'!AH20=""),"!",IF('Encodage réponses Es'!AH20="","",'Encodage réponses Es'!AH20)))</f>
        <v/>
      </c>
      <c r="AM22" s="187" t="str">
        <f>IF(OR(E22="a",E22="A"),E22,IF(AND('Encodage réponses Es'!$AW20="!",'Encodage réponses Es'!AI20=""),"!",IF('Encodage réponses Es'!AI20="","",'Encodage réponses Es'!AI20)))</f>
        <v/>
      </c>
      <c r="AN22" s="261" t="str">
        <f>IF(OR(E22="a",E22="A"),E22,IF(AND('Encodage réponses Es'!$AW20="!",'Encodage réponses Es'!AJ20=""),"!",IF('Encodage réponses Es'!AJ20="","",'Encodage réponses Es'!AJ20)))</f>
        <v/>
      </c>
      <c r="AO22" s="187" t="str">
        <f>IF(OR(E22="a",E22="A"),E22,IF(AND('Encodage réponses Es'!$AW20="!",'Encodage réponses Es'!AK20=""),"!",IF('Encodage réponses Es'!AK20="","",'Encodage réponses Es'!AK20)))</f>
        <v/>
      </c>
      <c r="AP22" s="261" t="str">
        <f>IF(OR(E22="a",E22="A"),E22,IF(AND('Encodage réponses Es'!$AW20="!",'Encodage réponses Es'!AL20=""),"!",IF('Encodage réponses Es'!AL20="","",'Encodage réponses Es'!AL20)))</f>
        <v/>
      </c>
      <c r="AQ22" s="312" t="str">
        <f>IF(OR(E22="a",E22="A"),E22,IF(AND('Encodage réponses Es'!$AW20="!",'Encodage réponses Es'!AM20=""),"!",IF('Encodage réponses Es'!AM20="","",'Encodage réponses Es'!AM20)))</f>
        <v/>
      </c>
      <c r="AR22" s="510" t="str">
        <f t="shared" si="7"/>
        <v/>
      </c>
      <c r="AS22" s="511"/>
      <c r="AT22" s="172" t="str">
        <f t="shared" si="8"/>
        <v/>
      </c>
      <c r="AU22" s="276" t="str">
        <f t="shared" si="9"/>
        <v/>
      </c>
      <c r="AV22" s="236" t="str">
        <f>IF(OR(E22="a",E22="A"),E22,IF(AND('Encodage réponses Es'!$AW20="!",'Encodage réponses Es'!L20=""),"!",IF('Encodage réponses Es'!L20="","",'Encodage réponses Es'!L20)))</f>
        <v/>
      </c>
      <c r="AW22" s="183" t="str">
        <f>IF(OR(E22="a",E22="A"),E22,IF(AND('Encodage réponses Es'!$AW20="!",'Encodage réponses Es'!M20=""),"!",IF('Encodage réponses Es'!M20="","",'Encodage réponses Es'!M20)))</f>
        <v/>
      </c>
      <c r="AX22" s="183" t="str">
        <f>IF(OR(E22="a",E22="A"),E22,IF(AND('Encodage réponses Es'!$AW20="!",'Encodage réponses Es'!N20=""),"!",IF('Encodage réponses Es'!N20="","",'Encodage réponses Es'!N20)))</f>
        <v/>
      </c>
      <c r="AY22" s="268" t="str">
        <f>IF(OR(E22="a",E22="A"),E22,IF(AND('Encodage réponses Es'!$AW20="!",'Encodage réponses Es'!O20=""),"!",IF('Encodage réponses Es'!O20="","",'Encodage réponses Es'!O20)))</f>
        <v/>
      </c>
      <c r="AZ22" s="512" t="str">
        <f t="shared" si="10"/>
        <v/>
      </c>
      <c r="BA22" s="507"/>
      <c r="BB22" s="180" t="str">
        <f>IF(OR(E22="a",E22="A"),E22,IF(AND('Encodage réponses Es'!$AW20="!",'Encodage réponses Es'!AN20=""),"!",IF('Encodage réponses Es'!AN20="","",'Encodage réponses Es'!AN20)))</f>
        <v/>
      </c>
      <c r="BC22" s="143" t="str">
        <f>IF(OR(E22="a",E22="A"),E22,IF(AND('Encodage réponses Es'!$AW20="!",'Encodage réponses Es'!AO20=""),"!",IF('Encodage réponses Es'!AO20="","",'Encodage réponses Es'!AO20)))</f>
        <v/>
      </c>
      <c r="BD22" s="143" t="str">
        <f>IF(OR(E22="a",E22="A"),E22,IF(AND('Encodage réponses Es'!$AW20="!",'Encodage réponses Es'!AP20=""),"!",IF('Encodage réponses Es'!AP20="","",'Encodage réponses Es'!AP20)))</f>
        <v/>
      </c>
      <c r="BE22" s="272" t="str">
        <f>IF(OR(E22="a",E22="A"),E22,IF(AND('Encodage réponses Es'!$AW20="!",'Encodage réponses Es'!AQ20=""),"!",IF('Encodage réponses Es'!AQ20="","",'Encodage réponses Es'!AQ20)))</f>
        <v/>
      </c>
      <c r="BF22" s="272" t="str">
        <f>IF(OR(E22="a",E22="A"),E22,IF(AND('Encodage réponses Es'!$AW20="!",'Encodage réponses Es'!AR20=""),"!",IF('Encodage réponses Es'!AR20="","",'Encodage réponses Es'!AR20)))</f>
        <v/>
      </c>
      <c r="BG22" s="272" t="str">
        <f>IF(OR(E22="a",E22="A"),E22,IF(AND('Encodage réponses Es'!$AW20="!",'Encodage réponses Es'!AS20=""),"!",IF('Encodage réponses Es'!AS20="","",'Encodage réponses Es'!AS20)))</f>
        <v/>
      </c>
      <c r="BH22" s="272" t="str">
        <f>IF(OR(E22="a",E22="A"),E22,IF(AND('Encodage réponses Es'!$AW20="!",'Encodage réponses Es'!AT20=""),"!",IF('Encodage réponses Es'!AT20="","",'Encodage réponses Es'!AT20)))</f>
        <v/>
      </c>
      <c r="BI22" s="272" t="str">
        <f>IF(OR(E22="a",E22="A"),E22,IF(AND('Encodage réponses Es'!$AW20="!",'Encodage réponses Es'!AU20=""),"!",IF('Encodage réponses Es'!AU20="","",'Encodage réponses Es'!AU20)))</f>
        <v/>
      </c>
      <c r="BJ22" s="314" t="str">
        <f>IF(OR(E22="a",E22="A"),E22,IF(AND('Encodage réponses Es'!$AW20="!",'Encodage réponses Es'!AV20=""),"!",IF('Encodage réponses Es'!AV20="","",'Encodage réponses Es'!AV20)))</f>
        <v/>
      </c>
      <c r="BK22" s="506" t="str">
        <f t="shared" si="11"/>
        <v/>
      </c>
      <c r="BL22" s="507"/>
      <c r="BM22" s="279" t="str">
        <f t="shared" si="12"/>
        <v/>
      </c>
      <c r="BN22" s="282" t="str">
        <f t="shared" si="13"/>
        <v/>
      </c>
    </row>
    <row r="23" spans="1:66" ht="11.25" customHeight="1" x14ac:dyDescent="0.25">
      <c r="A23" s="569"/>
      <c r="B23" s="570"/>
      <c r="C23" s="21">
        <v>19</v>
      </c>
      <c r="D23" s="21" t="str">
        <f>IF('Encodage réponses Es'!F21=0,"",'Encodage réponses Es'!F21)</f>
        <v/>
      </c>
      <c r="E23" s="207" t="str">
        <f>IF('Encodage réponses Es'!I21="","",'Encodage réponses Es'!I21)</f>
        <v/>
      </c>
      <c r="F23" s="87"/>
      <c r="G23" s="172" t="str">
        <f t="shared" si="0"/>
        <v/>
      </c>
      <c r="H23" s="134" t="str">
        <f t="shared" si="1"/>
        <v/>
      </c>
      <c r="I23" s="174"/>
      <c r="J23" s="172" t="str">
        <f t="shared" si="2"/>
        <v/>
      </c>
      <c r="K23" s="134" t="str">
        <f t="shared" si="3"/>
        <v/>
      </c>
      <c r="L23" s="174"/>
      <c r="M23" s="172" t="str">
        <f t="shared" si="4"/>
        <v/>
      </c>
      <c r="N23" s="134" t="str">
        <f t="shared" si="5"/>
        <v/>
      </c>
      <c r="O23" s="175"/>
      <c r="P23" s="257" t="str">
        <f>IF(OR(E23="a",E23="A"),E23,IF(AND('Encodage réponses Es'!AW21="!",'Encodage réponses Es'!J21=""),"!",IF('Encodage réponses Es'!J21="","",'Encodage réponses Es'!J21)))</f>
        <v/>
      </c>
      <c r="Q23" s="267" t="str">
        <f>IF(OR(E23="a",E23="A"),E23,IF(AND('Encodage réponses Es'!AW21="!",'Encodage réponses Es'!K21=""),"!",IF('Encodage réponses Es'!K21="","",'Encodage réponses Es'!K21)))</f>
        <v/>
      </c>
      <c r="R23" s="515" t="str">
        <f t="shared" si="6"/>
        <v/>
      </c>
      <c r="S23" s="516"/>
      <c r="T23" s="265" t="str">
        <f>IF(OR(E23="a",E23="A"),E23,IF(AND('Encodage réponses Es'!$AW21="!",'Encodage réponses Es'!P21=""),"!",IF('Encodage réponses Es'!P21="","",'Encodage réponses Es'!P21)))</f>
        <v/>
      </c>
      <c r="U23" s="187" t="str">
        <f>IF(OR(E23="a",E23="A"),E23,IF(AND('Encodage réponses Es'!$AW21="!",'Encodage réponses Es'!Q21=""),"!",IF('Encodage réponses Es'!Q21="","",'Encodage réponses Es'!Q21)))</f>
        <v/>
      </c>
      <c r="V23" s="187" t="str">
        <f>IF(OR(E23="a",E23="A"),E23,IF(AND('Encodage réponses Es'!$AW21="!",'Encodage réponses Es'!R21=""),"!",IF('Encodage réponses Es'!R21="","",'Encodage réponses Es'!R21)))</f>
        <v/>
      </c>
      <c r="W23" s="187" t="str">
        <f>IF(OR(E23="a",E23="A"),E23,IF(AND('Encodage réponses Es'!$AW21="!",'Encodage réponses Es'!S21=""),"!",IF('Encodage réponses Es'!S21="","",'Encodage réponses Es'!S21)))</f>
        <v/>
      </c>
      <c r="X23" s="187" t="str">
        <f>IF(OR(E23="a",E23="A"),E23,IF(AND('Encodage réponses Es'!$AW21="!",'Encodage réponses Es'!T21=""),"!",IF('Encodage réponses Es'!T21="","",'Encodage réponses Es'!T21)))</f>
        <v/>
      </c>
      <c r="Y23" s="187" t="str">
        <f>IF(OR(E23="a",E23="A"),E23,IF(AND('Encodage réponses Es'!$AW21="!",'Encodage réponses Es'!U21=""),"!",IF('Encodage réponses Es'!U21="","",'Encodage réponses Es'!U21)))</f>
        <v/>
      </c>
      <c r="Z23" s="187" t="str">
        <f>IF(OR(E23="a",E23="A"),E23,IF(AND('Encodage réponses Es'!$AW21="!",'Encodage réponses Es'!V21=""),"!",IF('Encodage réponses Es'!V21="","",'Encodage réponses Es'!V21)))</f>
        <v/>
      </c>
      <c r="AA23" s="261" t="str">
        <f>IF(OR(E23="a",E23="A"),E23,IF(AND('Encodage réponses Es'!$AW21="!",'Encodage réponses Es'!W21=""),"!",IF('Encodage réponses Es'!W21="","",'Encodage réponses Es'!W21)))</f>
        <v/>
      </c>
      <c r="AB23" s="261" t="str">
        <f>IF(OR(E23="a",E23="A"),E23,IF(AND('Encodage réponses Es'!$AW21="!",'Encodage réponses Es'!X21=""),"!",IF('Encodage réponses Es'!X21="","",'Encodage réponses Es'!X21)))</f>
        <v/>
      </c>
      <c r="AC23" s="261" t="str">
        <f>IF(OR(E23="a",E23="A"),E23,IF(AND('Encodage réponses Es'!$AW21="!",'Encodage réponses Es'!Y21=""),"!",IF('Encodage réponses Es'!Y21="","",'Encodage réponses Es'!Y21)))</f>
        <v/>
      </c>
      <c r="AD23" s="261" t="str">
        <f>IF(OR(E23="a",E23="A"),E23,IF(AND('Encodage réponses Es'!$AW21="!",'Encodage réponses Es'!Z21=""),"!",IF('Encodage réponses Es'!Z21="","",'Encodage réponses Es'!Z21)))</f>
        <v/>
      </c>
      <c r="AE23" s="261" t="str">
        <f>IF(OR(E23="a",E23="A"),E23,IF(AND('Encodage réponses Es'!$AW21="!",'Encodage réponses Es'!AA21=""),"!",IF('Encodage réponses Es'!AA21="","",'Encodage réponses Es'!AA21)))</f>
        <v/>
      </c>
      <c r="AF23" s="261" t="str">
        <f>IF(OR(E23="a",E23="A"),E23,IF(AND('Encodage réponses Es'!$AW21="!",'Encodage réponses Es'!AB21=""),"!",IF('Encodage réponses Es'!AB21="","",'Encodage réponses Es'!AB21)))</f>
        <v/>
      </c>
      <c r="AG23" s="187" t="str">
        <f>IF(OR(E23="a",E23="A"),E23,IF(AND('Encodage réponses Es'!$AW21="!",'Encodage réponses Es'!AC21=""),"!",IF('Encodage réponses Es'!AC21="","",'Encodage réponses Es'!AC21)))</f>
        <v/>
      </c>
      <c r="AH23" s="187" t="str">
        <f>IF(OR(E23="a",E23="A"),E23,IF(AND('Encodage réponses Es'!$AW21="!",'Encodage réponses Es'!AD21=""),"!",IF('Encodage réponses Es'!AD21="","",'Encodage réponses Es'!AD21)))</f>
        <v/>
      </c>
      <c r="AI23" s="187" t="str">
        <f>IF(OR(E23="a",E23="A"),E23,IF(AND('Encodage réponses Es'!$AW21="!",'Encodage réponses Es'!AE21=""),"!",IF('Encodage réponses Es'!AE21="","",'Encodage réponses Es'!AE21)))</f>
        <v/>
      </c>
      <c r="AJ23" s="187" t="str">
        <f>IF(OR(E23="a",E23="A"),E23,IF(AND('Encodage réponses Es'!$AW21="!",'Encodage réponses Es'!AF21=""),"!",IF('Encodage réponses Es'!AF21="","",'Encodage réponses Es'!AF21)))</f>
        <v/>
      </c>
      <c r="AK23" s="187" t="str">
        <f>IF(OR(E23="a",E23="A"),E23,IF(AND('Encodage réponses Es'!$AW21="!",'Encodage réponses Es'!AG21=""),"!",IF('Encodage réponses Es'!AG21="","",'Encodage réponses Es'!AG21)))</f>
        <v/>
      </c>
      <c r="AL23" s="187" t="str">
        <f>IF(OR(E23="a",E23="A"),E23,IF(AND('Encodage réponses Es'!$AW21="!",'Encodage réponses Es'!AH21=""),"!",IF('Encodage réponses Es'!AH21="","",'Encodage réponses Es'!AH21)))</f>
        <v/>
      </c>
      <c r="AM23" s="187" t="str">
        <f>IF(OR(E23="a",E23="A"),E23,IF(AND('Encodage réponses Es'!$AW21="!",'Encodage réponses Es'!AI21=""),"!",IF('Encodage réponses Es'!AI21="","",'Encodage réponses Es'!AI21)))</f>
        <v/>
      </c>
      <c r="AN23" s="261" t="str">
        <f>IF(OR(E23="a",E23="A"),E23,IF(AND('Encodage réponses Es'!$AW21="!",'Encodage réponses Es'!AJ21=""),"!",IF('Encodage réponses Es'!AJ21="","",'Encodage réponses Es'!AJ21)))</f>
        <v/>
      </c>
      <c r="AO23" s="187" t="str">
        <f>IF(OR(E23="a",E23="A"),E23,IF(AND('Encodage réponses Es'!$AW21="!",'Encodage réponses Es'!AK21=""),"!",IF('Encodage réponses Es'!AK21="","",'Encodage réponses Es'!AK21)))</f>
        <v/>
      </c>
      <c r="AP23" s="261" t="str">
        <f>IF(OR(E23="a",E23="A"),E23,IF(AND('Encodage réponses Es'!$AW21="!",'Encodage réponses Es'!AL21=""),"!",IF('Encodage réponses Es'!AL21="","",'Encodage réponses Es'!AL21)))</f>
        <v/>
      </c>
      <c r="AQ23" s="312" t="str">
        <f>IF(OR(E23="a",E23="A"),E23,IF(AND('Encodage réponses Es'!$AW21="!",'Encodage réponses Es'!AM21=""),"!",IF('Encodage réponses Es'!AM21="","",'Encodage réponses Es'!AM21)))</f>
        <v/>
      </c>
      <c r="AR23" s="510" t="str">
        <f t="shared" si="7"/>
        <v/>
      </c>
      <c r="AS23" s="511"/>
      <c r="AT23" s="172" t="str">
        <f t="shared" si="8"/>
        <v/>
      </c>
      <c r="AU23" s="276" t="str">
        <f t="shared" si="9"/>
        <v/>
      </c>
      <c r="AV23" s="187" t="str">
        <f>IF(OR(E23="a",E23="A"),E23,IF(AND('Encodage réponses Es'!$AW21="!",'Encodage réponses Es'!L21=""),"!",IF('Encodage réponses Es'!L21="","",'Encodage réponses Es'!L21)))</f>
        <v/>
      </c>
      <c r="AW23" s="182" t="str">
        <f>IF(OR(E23="a",E23="A"),E23,IF(AND('Encodage réponses Es'!$AW21="!",'Encodage réponses Es'!M21=""),"!",IF('Encodage réponses Es'!M21="","",'Encodage réponses Es'!M21)))</f>
        <v/>
      </c>
      <c r="AX23" s="182" t="str">
        <f>IF(OR(E23="a",E23="A"),E23,IF(AND('Encodage réponses Es'!$AW21="!",'Encodage réponses Es'!N21=""),"!",IF('Encodage réponses Es'!N21="","",'Encodage réponses Es'!N21)))</f>
        <v/>
      </c>
      <c r="AY23" s="267" t="str">
        <f>IF(OR(E23="a",E23="A"),E23,IF(AND('Encodage réponses Es'!$AW21="!",'Encodage réponses Es'!O21=""),"!",IF('Encodage réponses Es'!O21="","",'Encodage réponses Es'!O21)))</f>
        <v/>
      </c>
      <c r="AZ23" s="512" t="str">
        <f t="shared" si="10"/>
        <v/>
      </c>
      <c r="BA23" s="507"/>
      <c r="BB23" s="180" t="str">
        <f>IF(OR(E23="a",E23="A"),E23,IF(AND('Encodage réponses Es'!$AW21="!",'Encodage réponses Es'!AN21=""),"!",IF('Encodage réponses Es'!AN21="","",'Encodage réponses Es'!AN21)))</f>
        <v/>
      </c>
      <c r="BC23" s="143" t="str">
        <f>IF(OR(E23="a",E23="A"),E23,IF(AND('Encodage réponses Es'!$AW21="!",'Encodage réponses Es'!AO21=""),"!",IF('Encodage réponses Es'!AO21="","",'Encodage réponses Es'!AO21)))</f>
        <v/>
      </c>
      <c r="BD23" s="143" t="str">
        <f>IF(OR(E23="a",E23="A"),E23,IF(AND('Encodage réponses Es'!$AW21="!",'Encodage réponses Es'!AP21=""),"!",IF('Encodage réponses Es'!AP21="","",'Encodage réponses Es'!AP21)))</f>
        <v/>
      </c>
      <c r="BE23" s="272" t="str">
        <f>IF(OR(E23="a",E23="A"),E23,IF(AND('Encodage réponses Es'!$AW21="!",'Encodage réponses Es'!AQ21=""),"!",IF('Encodage réponses Es'!AQ21="","",'Encodage réponses Es'!AQ21)))</f>
        <v/>
      </c>
      <c r="BF23" s="272" t="str">
        <f>IF(OR(E23="a",E23="A"),E23,IF(AND('Encodage réponses Es'!$AW21="!",'Encodage réponses Es'!AR21=""),"!",IF('Encodage réponses Es'!AR21="","",'Encodage réponses Es'!AR21)))</f>
        <v/>
      </c>
      <c r="BG23" s="272" t="str">
        <f>IF(OR(E23="a",E23="A"),E23,IF(AND('Encodage réponses Es'!$AW21="!",'Encodage réponses Es'!AS21=""),"!",IF('Encodage réponses Es'!AS21="","",'Encodage réponses Es'!AS21)))</f>
        <v/>
      </c>
      <c r="BH23" s="272" t="str">
        <f>IF(OR(E23="a",E23="A"),E23,IF(AND('Encodage réponses Es'!$AW21="!",'Encodage réponses Es'!AT21=""),"!",IF('Encodage réponses Es'!AT21="","",'Encodage réponses Es'!AT21)))</f>
        <v/>
      </c>
      <c r="BI23" s="272" t="str">
        <f>IF(OR(E23="a",E23="A"),E23,IF(AND('Encodage réponses Es'!$AW21="!",'Encodage réponses Es'!AU21=""),"!",IF('Encodage réponses Es'!AU21="","",'Encodage réponses Es'!AU21)))</f>
        <v/>
      </c>
      <c r="BJ23" s="314" t="str">
        <f>IF(OR(E23="a",E23="A"),E23,IF(AND('Encodage réponses Es'!$AW21="!",'Encodage réponses Es'!AV21=""),"!",IF('Encodage réponses Es'!AV21="","",'Encodage réponses Es'!AV21)))</f>
        <v/>
      </c>
      <c r="BK23" s="506" t="str">
        <f t="shared" si="11"/>
        <v/>
      </c>
      <c r="BL23" s="507"/>
      <c r="BM23" s="279" t="str">
        <f t="shared" si="12"/>
        <v/>
      </c>
      <c r="BN23" s="282" t="str">
        <f t="shared" si="13"/>
        <v/>
      </c>
    </row>
    <row r="24" spans="1:66" ht="11.25" customHeight="1" x14ac:dyDescent="0.25">
      <c r="A24" s="569"/>
      <c r="B24" s="570"/>
      <c r="C24" s="21">
        <v>20</v>
      </c>
      <c r="D24" s="21" t="str">
        <f>IF('Encodage réponses Es'!F22=0,"",'Encodage réponses Es'!F22)</f>
        <v/>
      </c>
      <c r="E24" s="207" t="str">
        <f>IF('Encodage réponses Es'!I22="","",'Encodage réponses Es'!I22)</f>
        <v/>
      </c>
      <c r="F24" s="87"/>
      <c r="G24" s="172" t="str">
        <f t="shared" si="0"/>
        <v/>
      </c>
      <c r="H24" s="134" t="str">
        <f t="shared" si="1"/>
        <v/>
      </c>
      <c r="I24" s="174"/>
      <c r="J24" s="172" t="str">
        <f t="shared" si="2"/>
        <v/>
      </c>
      <c r="K24" s="134" t="str">
        <f t="shared" si="3"/>
        <v/>
      </c>
      <c r="L24" s="174"/>
      <c r="M24" s="172" t="str">
        <f t="shared" si="4"/>
        <v/>
      </c>
      <c r="N24" s="134" t="str">
        <f t="shared" si="5"/>
        <v/>
      </c>
      <c r="O24" s="175"/>
      <c r="P24" s="258" t="str">
        <f>IF(OR(E24="a",E24="A"),E24,IF(AND('Encodage réponses Es'!AW22="!",'Encodage réponses Es'!J22=""),"!",IF('Encodage réponses Es'!J22="","",'Encodage réponses Es'!J22)))</f>
        <v/>
      </c>
      <c r="Q24" s="267" t="str">
        <f>IF(OR(E24="a",E24="A"),E24,IF(AND('Encodage réponses Es'!AW22="!",'Encodage réponses Es'!K22=""),"!",IF('Encodage réponses Es'!K22="","",'Encodage réponses Es'!K22)))</f>
        <v/>
      </c>
      <c r="R24" s="515" t="str">
        <f t="shared" si="6"/>
        <v/>
      </c>
      <c r="S24" s="516"/>
      <c r="T24" s="265" t="str">
        <f>IF(OR(E24="a",E24="A"),E24,IF(AND('Encodage réponses Es'!$AW22="!",'Encodage réponses Es'!P22=""),"!",IF('Encodage réponses Es'!P22="","",'Encodage réponses Es'!P22)))</f>
        <v/>
      </c>
      <c r="U24" s="187" t="str">
        <f>IF(OR(E24="a",E24="A"),E24,IF(AND('Encodage réponses Es'!$AW22="!",'Encodage réponses Es'!Q22=""),"!",IF('Encodage réponses Es'!Q22="","",'Encodage réponses Es'!Q22)))</f>
        <v/>
      </c>
      <c r="V24" s="187" t="str">
        <f>IF(OR(E24="a",E24="A"),E24,IF(AND('Encodage réponses Es'!$AW22="!",'Encodage réponses Es'!R22=""),"!",IF('Encodage réponses Es'!R22="","",'Encodage réponses Es'!R22)))</f>
        <v/>
      </c>
      <c r="W24" s="187" t="str">
        <f>IF(OR(E24="a",E24="A"),E24,IF(AND('Encodage réponses Es'!$AW22="!",'Encodage réponses Es'!S22=""),"!",IF('Encodage réponses Es'!S22="","",'Encodage réponses Es'!S22)))</f>
        <v/>
      </c>
      <c r="X24" s="187" t="str">
        <f>IF(OR(E24="a",E24="A"),E24,IF(AND('Encodage réponses Es'!$AW22="!",'Encodage réponses Es'!T22=""),"!",IF('Encodage réponses Es'!T22="","",'Encodage réponses Es'!T22)))</f>
        <v/>
      </c>
      <c r="Y24" s="187" t="str">
        <f>IF(OR(E24="a",E24="A"),E24,IF(AND('Encodage réponses Es'!$AW22="!",'Encodage réponses Es'!U22=""),"!",IF('Encodage réponses Es'!U22="","",'Encodage réponses Es'!U22)))</f>
        <v/>
      </c>
      <c r="Z24" s="187" t="str">
        <f>IF(OR(E24="a",E24="A"),E24,IF(AND('Encodage réponses Es'!$AW22="!",'Encodage réponses Es'!V22=""),"!",IF('Encodage réponses Es'!V22="","",'Encodage réponses Es'!V22)))</f>
        <v/>
      </c>
      <c r="AA24" s="261" t="str">
        <f>IF(OR(E24="a",E24="A"),E24,IF(AND('Encodage réponses Es'!$AW22="!",'Encodage réponses Es'!W22=""),"!",IF('Encodage réponses Es'!W22="","",'Encodage réponses Es'!W22)))</f>
        <v/>
      </c>
      <c r="AB24" s="261" t="str">
        <f>IF(OR(E24="a",E24="A"),E24,IF(AND('Encodage réponses Es'!$AW22="!",'Encodage réponses Es'!X22=""),"!",IF('Encodage réponses Es'!X22="","",'Encodage réponses Es'!X22)))</f>
        <v/>
      </c>
      <c r="AC24" s="261" t="str">
        <f>IF(OR(E24="a",E24="A"),E24,IF(AND('Encodage réponses Es'!$AW22="!",'Encodage réponses Es'!Y22=""),"!",IF('Encodage réponses Es'!Y22="","",'Encodage réponses Es'!Y22)))</f>
        <v/>
      </c>
      <c r="AD24" s="261" t="str">
        <f>IF(OR(E24="a",E24="A"),E24,IF(AND('Encodage réponses Es'!$AW22="!",'Encodage réponses Es'!Z22=""),"!",IF('Encodage réponses Es'!Z22="","",'Encodage réponses Es'!Z22)))</f>
        <v/>
      </c>
      <c r="AE24" s="261" t="str">
        <f>IF(OR(E24="a",E24="A"),E24,IF(AND('Encodage réponses Es'!$AW22="!",'Encodage réponses Es'!AA22=""),"!",IF('Encodage réponses Es'!AA22="","",'Encodage réponses Es'!AA22)))</f>
        <v/>
      </c>
      <c r="AF24" s="261" t="str">
        <f>IF(OR(E24="a",E24="A"),E24,IF(AND('Encodage réponses Es'!$AW22="!",'Encodage réponses Es'!AB22=""),"!",IF('Encodage réponses Es'!AB22="","",'Encodage réponses Es'!AB22)))</f>
        <v/>
      </c>
      <c r="AG24" s="187" t="str">
        <f>IF(OR(E24="a",E24="A"),E24,IF(AND('Encodage réponses Es'!$AW22="!",'Encodage réponses Es'!AC22=""),"!",IF('Encodage réponses Es'!AC22="","",'Encodage réponses Es'!AC22)))</f>
        <v/>
      </c>
      <c r="AH24" s="187" t="str">
        <f>IF(OR(E24="a",E24="A"),E24,IF(AND('Encodage réponses Es'!$AW22="!",'Encodage réponses Es'!AD22=""),"!",IF('Encodage réponses Es'!AD22="","",'Encodage réponses Es'!AD22)))</f>
        <v/>
      </c>
      <c r="AI24" s="187" t="str">
        <f>IF(OR(E24="a",E24="A"),E24,IF(AND('Encodage réponses Es'!$AW22="!",'Encodage réponses Es'!AE22=""),"!",IF('Encodage réponses Es'!AE22="","",'Encodage réponses Es'!AE22)))</f>
        <v/>
      </c>
      <c r="AJ24" s="187" t="str">
        <f>IF(OR(E24="a",E24="A"),E24,IF(AND('Encodage réponses Es'!$AW22="!",'Encodage réponses Es'!AF22=""),"!",IF('Encodage réponses Es'!AF22="","",'Encodage réponses Es'!AF22)))</f>
        <v/>
      </c>
      <c r="AK24" s="187" t="str">
        <f>IF(OR(E24="a",E24="A"),E24,IF(AND('Encodage réponses Es'!$AW22="!",'Encodage réponses Es'!AG22=""),"!",IF('Encodage réponses Es'!AG22="","",'Encodage réponses Es'!AG22)))</f>
        <v/>
      </c>
      <c r="AL24" s="187" t="str">
        <f>IF(OR(E24="a",E24="A"),E24,IF(AND('Encodage réponses Es'!$AW22="!",'Encodage réponses Es'!AH22=""),"!",IF('Encodage réponses Es'!AH22="","",'Encodage réponses Es'!AH22)))</f>
        <v/>
      </c>
      <c r="AM24" s="187" t="str">
        <f>IF(OR(E24="a",E24="A"),E24,IF(AND('Encodage réponses Es'!$AW22="!",'Encodage réponses Es'!AI22=""),"!",IF('Encodage réponses Es'!AI22="","",'Encodage réponses Es'!AI22)))</f>
        <v/>
      </c>
      <c r="AN24" s="261" t="str">
        <f>IF(OR(E24="a",E24="A"),E24,IF(AND('Encodage réponses Es'!$AW22="!",'Encodage réponses Es'!AJ22=""),"!",IF('Encodage réponses Es'!AJ22="","",'Encodage réponses Es'!AJ22)))</f>
        <v/>
      </c>
      <c r="AO24" s="187" t="str">
        <f>IF(OR(E24="a",E24="A"),E24,IF(AND('Encodage réponses Es'!$AW22="!",'Encodage réponses Es'!AK22=""),"!",IF('Encodage réponses Es'!AK22="","",'Encodage réponses Es'!AK22)))</f>
        <v/>
      </c>
      <c r="AP24" s="261" t="str">
        <f>IF(OR(E24="a",E24="A"),E24,IF(AND('Encodage réponses Es'!$AW22="!",'Encodage réponses Es'!AL22=""),"!",IF('Encodage réponses Es'!AL22="","",'Encodage réponses Es'!AL22)))</f>
        <v/>
      </c>
      <c r="AQ24" s="312" t="str">
        <f>IF(OR(E24="a",E24="A"),E24,IF(AND('Encodage réponses Es'!$AW22="!",'Encodage réponses Es'!AM22=""),"!",IF('Encodage réponses Es'!AM22="","",'Encodage réponses Es'!AM22)))</f>
        <v/>
      </c>
      <c r="AR24" s="510" t="str">
        <f t="shared" si="7"/>
        <v/>
      </c>
      <c r="AS24" s="511"/>
      <c r="AT24" s="172" t="str">
        <f t="shared" si="8"/>
        <v/>
      </c>
      <c r="AU24" s="276" t="str">
        <f t="shared" si="9"/>
        <v/>
      </c>
      <c r="AV24" s="187" t="str">
        <f>IF(OR(E24="a",E24="A"),E24,IF(AND('Encodage réponses Es'!$AW22="!",'Encodage réponses Es'!L22=""),"!",IF('Encodage réponses Es'!L22="","",'Encodage réponses Es'!L22)))</f>
        <v/>
      </c>
      <c r="AW24" s="182" t="str">
        <f>IF(OR(E24="a",E24="A"),E24,IF(AND('Encodage réponses Es'!$AW22="!",'Encodage réponses Es'!M22=""),"!",IF('Encodage réponses Es'!M22="","",'Encodage réponses Es'!M22)))</f>
        <v/>
      </c>
      <c r="AX24" s="182" t="str">
        <f>IF(OR(E24="a",E24="A"),E24,IF(AND('Encodage réponses Es'!$AW22="!",'Encodage réponses Es'!N22=""),"!",IF('Encodage réponses Es'!N22="","",'Encodage réponses Es'!N22)))</f>
        <v/>
      </c>
      <c r="AY24" s="267" t="str">
        <f>IF(OR(E24="a",E24="A"),E24,IF(AND('Encodage réponses Es'!$AW22="!",'Encodage réponses Es'!O22=""),"!",IF('Encodage réponses Es'!O22="","",'Encodage réponses Es'!O22)))</f>
        <v/>
      </c>
      <c r="AZ24" s="512" t="str">
        <f t="shared" si="10"/>
        <v/>
      </c>
      <c r="BA24" s="507"/>
      <c r="BB24" s="180" t="str">
        <f>IF(OR(E24="a",E24="A"),E24,IF(AND('Encodage réponses Es'!$AW22="!",'Encodage réponses Es'!AN22=""),"!",IF('Encodage réponses Es'!AN22="","",'Encodage réponses Es'!AN22)))</f>
        <v/>
      </c>
      <c r="BC24" s="143" t="str">
        <f>IF(OR(E24="a",E24="A"),E24,IF(AND('Encodage réponses Es'!$AW22="!",'Encodage réponses Es'!AO22=""),"!",IF('Encodage réponses Es'!AO22="","",'Encodage réponses Es'!AO22)))</f>
        <v/>
      </c>
      <c r="BD24" s="143" t="str">
        <f>IF(OR(E24="a",E24="A"),E24,IF(AND('Encodage réponses Es'!$AW22="!",'Encodage réponses Es'!AP22=""),"!",IF('Encodage réponses Es'!AP22="","",'Encodage réponses Es'!AP22)))</f>
        <v/>
      </c>
      <c r="BE24" s="272" t="str">
        <f>IF(OR(E24="a",E24="A"),E24,IF(AND('Encodage réponses Es'!$AW22="!",'Encodage réponses Es'!AQ22=""),"!",IF('Encodage réponses Es'!AQ22="","",'Encodage réponses Es'!AQ22)))</f>
        <v/>
      </c>
      <c r="BF24" s="272" t="str">
        <f>IF(OR(E24="a",E24="A"),E24,IF(AND('Encodage réponses Es'!$AW22="!",'Encodage réponses Es'!AR22=""),"!",IF('Encodage réponses Es'!AR22="","",'Encodage réponses Es'!AR22)))</f>
        <v/>
      </c>
      <c r="BG24" s="272" t="str">
        <f>IF(OR(E24="a",E24="A"),E24,IF(AND('Encodage réponses Es'!$AW22="!",'Encodage réponses Es'!AS22=""),"!",IF('Encodage réponses Es'!AS22="","",'Encodage réponses Es'!AS22)))</f>
        <v/>
      </c>
      <c r="BH24" s="272" t="str">
        <f>IF(OR(E24="a",E24="A"),E24,IF(AND('Encodage réponses Es'!$AW22="!",'Encodage réponses Es'!AT22=""),"!",IF('Encodage réponses Es'!AT22="","",'Encodage réponses Es'!AT22)))</f>
        <v/>
      </c>
      <c r="BI24" s="272" t="str">
        <f>IF(OR(E24="a",E24="A"),E24,IF(AND('Encodage réponses Es'!$AW22="!",'Encodage réponses Es'!AU22=""),"!",IF('Encodage réponses Es'!AU22="","",'Encodage réponses Es'!AU22)))</f>
        <v/>
      </c>
      <c r="BJ24" s="314" t="str">
        <f>IF(OR(E24="a",E24="A"),E24,IF(AND('Encodage réponses Es'!$AW22="!",'Encodage réponses Es'!AV22=""),"!",IF('Encodage réponses Es'!AV22="","",'Encodage réponses Es'!AV22)))</f>
        <v/>
      </c>
      <c r="BK24" s="506" t="str">
        <f t="shared" si="11"/>
        <v/>
      </c>
      <c r="BL24" s="507"/>
      <c r="BM24" s="279" t="str">
        <f t="shared" si="12"/>
        <v/>
      </c>
      <c r="BN24" s="282" t="str">
        <f t="shared" si="13"/>
        <v/>
      </c>
    </row>
    <row r="25" spans="1:66" ht="11.25" customHeight="1" x14ac:dyDescent="0.25">
      <c r="A25" s="569"/>
      <c r="B25" s="570"/>
      <c r="C25" s="21">
        <v>21</v>
      </c>
      <c r="D25" s="21" t="str">
        <f>IF('Encodage réponses Es'!F23=0,"",'Encodage réponses Es'!F23)</f>
        <v/>
      </c>
      <c r="E25" s="207" t="str">
        <f>IF('Encodage réponses Es'!I23="","",'Encodage réponses Es'!I23)</f>
        <v/>
      </c>
      <c r="F25" s="87"/>
      <c r="G25" s="172" t="str">
        <f t="shared" si="0"/>
        <v/>
      </c>
      <c r="H25" s="134" t="str">
        <f t="shared" si="1"/>
        <v/>
      </c>
      <c r="I25" s="174"/>
      <c r="J25" s="172" t="str">
        <f t="shared" si="2"/>
        <v/>
      </c>
      <c r="K25" s="134" t="str">
        <f t="shared" si="3"/>
        <v/>
      </c>
      <c r="L25" s="174"/>
      <c r="M25" s="172" t="str">
        <f t="shared" si="4"/>
        <v/>
      </c>
      <c r="N25" s="134" t="str">
        <f t="shared" si="5"/>
        <v/>
      </c>
      <c r="O25" s="175"/>
      <c r="P25" s="257" t="str">
        <f>IF(OR(E25="a",E25="A"),E25,IF(AND('Encodage réponses Es'!AW23="!",'Encodage réponses Es'!J23=""),"!",IF('Encodage réponses Es'!J23="","",'Encodage réponses Es'!J23)))</f>
        <v/>
      </c>
      <c r="Q25" s="267" t="str">
        <f>IF(OR(E25="a",E25="A"),E25,IF(AND('Encodage réponses Es'!AW23="!",'Encodage réponses Es'!K23=""),"!",IF('Encodage réponses Es'!K23="","",'Encodage réponses Es'!K23)))</f>
        <v/>
      </c>
      <c r="R25" s="515" t="str">
        <f t="shared" si="6"/>
        <v/>
      </c>
      <c r="S25" s="516"/>
      <c r="T25" s="265" t="str">
        <f>IF(OR(E25="a",E25="A"),E25,IF(AND('Encodage réponses Es'!$AW23="!",'Encodage réponses Es'!P23=""),"!",IF('Encodage réponses Es'!P23="","",'Encodage réponses Es'!P23)))</f>
        <v/>
      </c>
      <c r="U25" s="187" t="str">
        <f>IF(OR(E25="a",E25="A"),E25,IF(AND('Encodage réponses Es'!$AW23="!",'Encodage réponses Es'!Q23=""),"!",IF('Encodage réponses Es'!Q23="","",'Encodage réponses Es'!Q23)))</f>
        <v/>
      </c>
      <c r="V25" s="187" t="str">
        <f>IF(OR(E25="a",E25="A"),E25,IF(AND('Encodage réponses Es'!$AW23="!",'Encodage réponses Es'!R23=""),"!",IF('Encodage réponses Es'!R23="","",'Encodage réponses Es'!R23)))</f>
        <v/>
      </c>
      <c r="W25" s="187" t="str">
        <f>IF(OR(E25="a",E25="A"),E25,IF(AND('Encodage réponses Es'!$AW23="!",'Encodage réponses Es'!S23=""),"!",IF('Encodage réponses Es'!S23="","",'Encodage réponses Es'!S23)))</f>
        <v/>
      </c>
      <c r="X25" s="187" t="str">
        <f>IF(OR(E25="a",E25="A"),E25,IF(AND('Encodage réponses Es'!$AW23="!",'Encodage réponses Es'!T23=""),"!",IF('Encodage réponses Es'!T23="","",'Encodage réponses Es'!T23)))</f>
        <v/>
      </c>
      <c r="Y25" s="187" t="str">
        <f>IF(OR(E25="a",E25="A"),E25,IF(AND('Encodage réponses Es'!$AW23="!",'Encodage réponses Es'!U23=""),"!",IF('Encodage réponses Es'!U23="","",'Encodage réponses Es'!U23)))</f>
        <v/>
      </c>
      <c r="Z25" s="187" t="str">
        <f>IF(OR(E25="a",E25="A"),E25,IF(AND('Encodage réponses Es'!$AW23="!",'Encodage réponses Es'!V23=""),"!",IF('Encodage réponses Es'!V23="","",'Encodage réponses Es'!V23)))</f>
        <v/>
      </c>
      <c r="AA25" s="261" t="str">
        <f>IF(OR(E25="a",E25="A"),E25,IF(AND('Encodage réponses Es'!$AW23="!",'Encodage réponses Es'!W23=""),"!",IF('Encodage réponses Es'!W23="","",'Encodage réponses Es'!W23)))</f>
        <v/>
      </c>
      <c r="AB25" s="261" t="str">
        <f>IF(OR(E25="a",E25="A"),E25,IF(AND('Encodage réponses Es'!$AW23="!",'Encodage réponses Es'!X23=""),"!",IF('Encodage réponses Es'!X23="","",'Encodage réponses Es'!X23)))</f>
        <v/>
      </c>
      <c r="AC25" s="261" t="str">
        <f>IF(OR(E25="a",E25="A"),E25,IF(AND('Encodage réponses Es'!$AW23="!",'Encodage réponses Es'!Y23=""),"!",IF('Encodage réponses Es'!Y23="","",'Encodage réponses Es'!Y23)))</f>
        <v/>
      </c>
      <c r="AD25" s="261" t="str">
        <f>IF(OR(E25="a",E25="A"),E25,IF(AND('Encodage réponses Es'!$AW23="!",'Encodage réponses Es'!Z23=""),"!",IF('Encodage réponses Es'!Z23="","",'Encodage réponses Es'!Z23)))</f>
        <v/>
      </c>
      <c r="AE25" s="261" t="str">
        <f>IF(OR(E25="a",E25="A"),E25,IF(AND('Encodage réponses Es'!$AW23="!",'Encodage réponses Es'!AA23=""),"!",IF('Encodage réponses Es'!AA23="","",'Encodage réponses Es'!AA23)))</f>
        <v/>
      </c>
      <c r="AF25" s="261" t="str">
        <f>IF(OR(E25="a",E25="A"),E25,IF(AND('Encodage réponses Es'!$AW23="!",'Encodage réponses Es'!AB23=""),"!",IF('Encodage réponses Es'!AB23="","",'Encodage réponses Es'!AB23)))</f>
        <v/>
      </c>
      <c r="AG25" s="187" t="str">
        <f>IF(OR(E25="a",E25="A"),E25,IF(AND('Encodage réponses Es'!$AW23="!",'Encodage réponses Es'!AC23=""),"!",IF('Encodage réponses Es'!AC23="","",'Encodage réponses Es'!AC23)))</f>
        <v/>
      </c>
      <c r="AH25" s="187" t="str">
        <f>IF(OR(E25="a",E25="A"),E25,IF(AND('Encodage réponses Es'!$AW23="!",'Encodage réponses Es'!AD23=""),"!",IF('Encodage réponses Es'!AD23="","",'Encodage réponses Es'!AD23)))</f>
        <v/>
      </c>
      <c r="AI25" s="187" t="str">
        <f>IF(OR(E25="a",E25="A"),E25,IF(AND('Encodage réponses Es'!$AW23="!",'Encodage réponses Es'!AE23=""),"!",IF('Encodage réponses Es'!AE23="","",'Encodage réponses Es'!AE23)))</f>
        <v/>
      </c>
      <c r="AJ25" s="187" t="str">
        <f>IF(OR(E25="a",E25="A"),E25,IF(AND('Encodage réponses Es'!$AW23="!",'Encodage réponses Es'!AF23=""),"!",IF('Encodage réponses Es'!AF23="","",'Encodage réponses Es'!AF23)))</f>
        <v/>
      </c>
      <c r="AK25" s="187" t="str">
        <f>IF(OR(E25="a",E25="A"),E25,IF(AND('Encodage réponses Es'!$AW23="!",'Encodage réponses Es'!AG23=""),"!",IF('Encodage réponses Es'!AG23="","",'Encodage réponses Es'!AG23)))</f>
        <v/>
      </c>
      <c r="AL25" s="187" t="str">
        <f>IF(OR(E25="a",E25="A"),E25,IF(AND('Encodage réponses Es'!$AW23="!",'Encodage réponses Es'!AH23=""),"!",IF('Encodage réponses Es'!AH23="","",'Encodage réponses Es'!AH23)))</f>
        <v/>
      </c>
      <c r="AM25" s="187" t="str">
        <f>IF(OR(E25="a",E25="A"),E25,IF(AND('Encodage réponses Es'!$AW23="!",'Encodage réponses Es'!AI23=""),"!",IF('Encodage réponses Es'!AI23="","",'Encodage réponses Es'!AI23)))</f>
        <v/>
      </c>
      <c r="AN25" s="261" t="str">
        <f>IF(OR(E25="a",E25="A"),E25,IF(AND('Encodage réponses Es'!$AW23="!",'Encodage réponses Es'!AJ23=""),"!",IF('Encodage réponses Es'!AJ23="","",'Encodage réponses Es'!AJ23)))</f>
        <v/>
      </c>
      <c r="AO25" s="187" t="str">
        <f>IF(OR(E25="a",E25="A"),E25,IF(AND('Encodage réponses Es'!$AW23="!",'Encodage réponses Es'!AK23=""),"!",IF('Encodage réponses Es'!AK23="","",'Encodage réponses Es'!AK23)))</f>
        <v/>
      </c>
      <c r="AP25" s="261" t="str">
        <f>IF(OR(E25="a",E25="A"),E25,IF(AND('Encodage réponses Es'!$AW23="!",'Encodage réponses Es'!AL23=""),"!",IF('Encodage réponses Es'!AL23="","",'Encodage réponses Es'!AL23)))</f>
        <v/>
      </c>
      <c r="AQ25" s="312" t="str">
        <f>IF(OR(E25="a",E25="A"),E25,IF(AND('Encodage réponses Es'!$AW23="!",'Encodage réponses Es'!AM23=""),"!",IF('Encodage réponses Es'!AM23="","",'Encodage réponses Es'!AM23)))</f>
        <v/>
      </c>
      <c r="AR25" s="510" t="str">
        <f t="shared" si="7"/>
        <v/>
      </c>
      <c r="AS25" s="511"/>
      <c r="AT25" s="172" t="str">
        <f t="shared" si="8"/>
        <v/>
      </c>
      <c r="AU25" s="276" t="str">
        <f t="shared" si="9"/>
        <v/>
      </c>
      <c r="AV25" s="180" t="str">
        <f>IF(OR(E25="a",E25="A"),E25,IF(AND('Encodage réponses Es'!$AW23="!",'Encodage réponses Es'!L23=""),"!",IF('Encodage réponses Es'!L23="","",'Encodage réponses Es'!L23)))</f>
        <v/>
      </c>
      <c r="AW25" s="143" t="str">
        <f>IF(OR(E25="a",E25="A"),E25,IF(AND('Encodage réponses Es'!$AW23="!",'Encodage réponses Es'!M23=""),"!",IF('Encodage réponses Es'!M23="","",'Encodage réponses Es'!M23)))</f>
        <v/>
      </c>
      <c r="AX25" s="143" t="str">
        <f>IF(OR(E25="a",E25="A"),E25,IF(AND('Encodage réponses Es'!$AW23="!",'Encodage réponses Es'!N23=""),"!",IF('Encodage réponses Es'!N23="","",'Encodage réponses Es'!N23)))</f>
        <v/>
      </c>
      <c r="AY25" s="270" t="str">
        <f>IF(OR(E25="a",E25="A"),E25,IF(AND('Encodage réponses Es'!$AW23="!",'Encodage réponses Es'!O23=""),"!",IF('Encodage réponses Es'!O23="","",'Encodage réponses Es'!O23)))</f>
        <v/>
      </c>
      <c r="AZ25" s="512" t="str">
        <f t="shared" si="10"/>
        <v/>
      </c>
      <c r="BA25" s="507"/>
      <c r="BB25" s="180" t="str">
        <f>IF(OR(E25="a",E25="A"),E25,IF(AND('Encodage réponses Es'!$AW23="!",'Encodage réponses Es'!AN23=""),"!",IF('Encodage réponses Es'!AN23="","",'Encodage réponses Es'!AN23)))</f>
        <v/>
      </c>
      <c r="BC25" s="143" t="str">
        <f>IF(OR(E25="a",E25="A"),E25,IF(AND('Encodage réponses Es'!$AW23="!",'Encodage réponses Es'!AO23=""),"!",IF('Encodage réponses Es'!AO23="","",'Encodage réponses Es'!AO23)))</f>
        <v/>
      </c>
      <c r="BD25" s="143" t="str">
        <f>IF(OR(E25="a",E25="A"),E25,IF(AND('Encodage réponses Es'!$AW23="!",'Encodage réponses Es'!AP23=""),"!",IF('Encodage réponses Es'!AP23="","",'Encodage réponses Es'!AP23)))</f>
        <v/>
      </c>
      <c r="BE25" s="272" t="str">
        <f>IF(OR(E25="a",E25="A"),E25,IF(AND('Encodage réponses Es'!$AW23="!",'Encodage réponses Es'!AQ23=""),"!",IF('Encodage réponses Es'!AQ23="","",'Encodage réponses Es'!AQ23)))</f>
        <v/>
      </c>
      <c r="BF25" s="272" t="str">
        <f>IF(OR(E25="a",E25="A"),E25,IF(AND('Encodage réponses Es'!$AW23="!",'Encodage réponses Es'!AR23=""),"!",IF('Encodage réponses Es'!AR23="","",'Encodage réponses Es'!AR23)))</f>
        <v/>
      </c>
      <c r="BG25" s="272" t="str">
        <f>IF(OR(E25="a",E25="A"),E25,IF(AND('Encodage réponses Es'!$AW23="!",'Encodage réponses Es'!AS23=""),"!",IF('Encodage réponses Es'!AS23="","",'Encodage réponses Es'!AS23)))</f>
        <v/>
      </c>
      <c r="BH25" s="272" t="str">
        <f>IF(OR(E25="a",E25="A"),E25,IF(AND('Encodage réponses Es'!$AW23="!",'Encodage réponses Es'!AT23=""),"!",IF('Encodage réponses Es'!AT23="","",'Encodage réponses Es'!AT23)))</f>
        <v/>
      </c>
      <c r="BI25" s="272" t="str">
        <f>IF(OR(E25="a",E25="A"),E25,IF(AND('Encodage réponses Es'!$AW23="!",'Encodage réponses Es'!AU23=""),"!",IF('Encodage réponses Es'!AU23="","",'Encodage réponses Es'!AU23)))</f>
        <v/>
      </c>
      <c r="BJ25" s="314" t="str">
        <f>IF(OR(E25="a",E25="A"),E25,IF(AND('Encodage réponses Es'!$AW23="!",'Encodage réponses Es'!AV23=""),"!",IF('Encodage réponses Es'!AV23="","",'Encodage réponses Es'!AV23)))</f>
        <v/>
      </c>
      <c r="BK25" s="506" t="str">
        <f t="shared" si="11"/>
        <v/>
      </c>
      <c r="BL25" s="507"/>
      <c r="BM25" s="279" t="str">
        <f t="shared" si="12"/>
        <v/>
      </c>
      <c r="BN25" s="282" t="str">
        <f t="shared" si="13"/>
        <v/>
      </c>
    </row>
    <row r="26" spans="1:66" ht="11.25" customHeight="1" x14ac:dyDescent="0.25">
      <c r="A26" s="569"/>
      <c r="B26" s="570"/>
      <c r="C26" s="21">
        <v>22</v>
      </c>
      <c r="D26" s="21" t="str">
        <f>IF('Encodage réponses Es'!F24=0,"",'Encodage réponses Es'!F24)</f>
        <v/>
      </c>
      <c r="E26" s="207" t="str">
        <f>IF('Encodage réponses Es'!I24="","",'Encodage réponses Es'!I24)</f>
        <v/>
      </c>
      <c r="F26" s="87"/>
      <c r="G26" s="172" t="str">
        <f t="shared" si="0"/>
        <v/>
      </c>
      <c r="H26" s="134" t="str">
        <f t="shared" si="1"/>
        <v/>
      </c>
      <c r="I26" s="174"/>
      <c r="J26" s="172" t="str">
        <f t="shared" si="2"/>
        <v/>
      </c>
      <c r="K26" s="134" t="str">
        <f t="shared" si="3"/>
        <v/>
      </c>
      <c r="L26" s="174"/>
      <c r="M26" s="172" t="str">
        <f t="shared" si="4"/>
        <v/>
      </c>
      <c r="N26" s="134" t="str">
        <f t="shared" si="5"/>
        <v/>
      </c>
      <c r="O26" s="175"/>
      <c r="P26" s="185" t="str">
        <f>IF(OR(E26="a",E26="A"),E26,IF(AND('Encodage réponses Es'!AW24="!",'Encodage réponses Es'!J24=""),"!",IF('Encodage réponses Es'!J24="","",'Encodage réponses Es'!J24)))</f>
        <v/>
      </c>
      <c r="Q26" s="267" t="str">
        <f>IF(OR(E26="a",E26="A"),E26,IF(AND('Encodage réponses Es'!AW24="!",'Encodage réponses Es'!K24=""),"!",IF('Encodage réponses Es'!K24="","",'Encodage réponses Es'!K24)))</f>
        <v/>
      </c>
      <c r="R26" s="515" t="str">
        <f t="shared" si="6"/>
        <v/>
      </c>
      <c r="S26" s="516"/>
      <c r="T26" s="265" t="str">
        <f>IF(OR(E26="a",E26="A"),E26,IF(AND('Encodage réponses Es'!$AW24="!",'Encodage réponses Es'!P24=""),"!",IF('Encodage réponses Es'!P24="","",'Encodage réponses Es'!P24)))</f>
        <v/>
      </c>
      <c r="U26" s="187" t="str">
        <f>IF(OR(E26="a",E26="A"),E26,IF(AND('Encodage réponses Es'!$AW24="!",'Encodage réponses Es'!Q24=""),"!",IF('Encodage réponses Es'!Q24="","",'Encodage réponses Es'!Q24)))</f>
        <v/>
      </c>
      <c r="V26" s="187" t="str">
        <f>IF(OR(E26="a",E26="A"),E26,IF(AND('Encodage réponses Es'!$AW24="!",'Encodage réponses Es'!R24=""),"!",IF('Encodage réponses Es'!R24="","",'Encodage réponses Es'!R24)))</f>
        <v/>
      </c>
      <c r="W26" s="187" t="str">
        <f>IF(OR(E26="a",E26="A"),E26,IF(AND('Encodage réponses Es'!$AW24="!",'Encodage réponses Es'!S24=""),"!",IF('Encodage réponses Es'!S24="","",'Encodage réponses Es'!S24)))</f>
        <v/>
      </c>
      <c r="X26" s="187" t="str">
        <f>IF(OR(E26="a",E26="A"),E26,IF(AND('Encodage réponses Es'!$AW24="!",'Encodage réponses Es'!T24=""),"!",IF('Encodage réponses Es'!T24="","",'Encodage réponses Es'!T24)))</f>
        <v/>
      </c>
      <c r="Y26" s="187" t="str">
        <f>IF(OR(E26="a",E26="A"),E26,IF(AND('Encodage réponses Es'!$AW24="!",'Encodage réponses Es'!U24=""),"!",IF('Encodage réponses Es'!U24="","",'Encodage réponses Es'!U24)))</f>
        <v/>
      </c>
      <c r="Z26" s="187" t="str">
        <f>IF(OR(E26="a",E26="A"),E26,IF(AND('Encodage réponses Es'!$AW24="!",'Encodage réponses Es'!V24=""),"!",IF('Encodage réponses Es'!V24="","",'Encodage réponses Es'!V24)))</f>
        <v/>
      </c>
      <c r="AA26" s="261" t="str">
        <f>IF(OR(E26="a",E26="A"),E26,IF(AND('Encodage réponses Es'!$AW24="!",'Encodage réponses Es'!W24=""),"!",IF('Encodage réponses Es'!W24="","",'Encodage réponses Es'!W24)))</f>
        <v/>
      </c>
      <c r="AB26" s="261" t="str">
        <f>IF(OR(E26="a",E26="A"),E26,IF(AND('Encodage réponses Es'!$AW24="!",'Encodage réponses Es'!X24=""),"!",IF('Encodage réponses Es'!X24="","",'Encodage réponses Es'!X24)))</f>
        <v/>
      </c>
      <c r="AC26" s="261" t="str">
        <f>IF(OR(E26="a",E26="A"),E26,IF(AND('Encodage réponses Es'!$AW24="!",'Encodage réponses Es'!Y24=""),"!",IF('Encodage réponses Es'!Y24="","",'Encodage réponses Es'!Y24)))</f>
        <v/>
      </c>
      <c r="AD26" s="261" t="str">
        <f>IF(OR(E26="a",E26="A"),E26,IF(AND('Encodage réponses Es'!$AW24="!",'Encodage réponses Es'!Z24=""),"!",IF('Encodage réponses Es'!Z24="","",'Encodage réponses Es'!Z24)))</f>
        <v/>
      </c>
      <c r="AE26" s="261" t="str">
        <f>IF(OR(E26="a",E26="A"),E26,IF(AND('Encodage réponses Es'!$AW24="!",'Encodage réponses Es'!AA24=""),"!",IF('Encodage réponses Es'!AA24="","",'Encodage réponses Es'!AA24)))</f>
        <v/>
      </c>
      <c r="AF26" s="261" t="str">
        <f>IF(OR(E26="a",E26="A"),E26,IF(AND('Encodage réponses Es'!$AW24="!",'Encodage réponses Es'!AB24=""),"!",IF('Encodage réponses Es'!AB24="","",'Encodage réponses Es'!AB24)))</f>
        <v/>
      </c>
      <c r="AG26" s="187" t="str">
        <f>IF(OR(E26="a",E26="A"),E26,IF(AND('Encodage réponses Es'!$AW24="!",'Encodage réponses Es'!AC24=""),"!",IF('Encodage réponses Es'!AC24="","",'Encodage réponses Es'!AC24)))</f>
        <v/>
      </c>
      <c r="AH26" s="187" t="str">
        <f>IF(OR(E26="a",E26="A"),E26,IF(AND('Encodage réponses Es'!$AW24="!",'Encodage réponses Es'!AD24=""),"!",IF('Encodage réponses Es'!AD24="","",'Encodage réponses Es'!AD24)))</f>
        <v/>
      </c>
      <c r="AI26" s="187" t="str">
        <f>IF(OR(E26="a",E26="A"),E26,IF(AND('Encodage réponses Es'!$AW24="!",'Encodage réponses Es'!AE24=""),"!",IF('Encodage réponses Es'!AE24="","",'Encodage réponses Es'!AE24)))</f>
        <v/>
      </c>
      <c r="AJ26" s="187" t="str">
        <f>IF(OR(E26="a",E26="A"),E26,IF(AND('Encodage réponses Es'!$AW24="!",'Encodage réponses Es'!AF24=""),"!",IF('Encodage réponses Es'!AF24="","",'Encodage réponses Es'!AF24)))</f>
        <v/>
      </c>
      <c r="AK26" s="187" t="str">
        <f>IF(OR(E26="a",E26="A"),E26,IF(AND('Encodage réponses Es'!$AW24="!",'Encodage réponses Es'!AG24=""),"!",IF('Encodage réponses Es'!AG24="","",'Encodage réponses Es'!AG24)))</f>
        <v/>
      </c>
      <c r="AL26" s="187" t="str">
        <f>IF(OR(E26="a",E26="A"),E26,IF(AND('Encodage réponses Es'!$AW24="!",'Encodage réponses Es'!AH24=""),"!",IF('Encodage réponses Es'!AH24="","",'Encodage réponses Es'!AH24)))</f>
        <v/>
      </c>
      <c r="AM26" s="187" t="str">
        <f>IF(OR(E26="a",E26="A"),E26,IF(AND('Encodage réponses Es'!$AW24="!",'Encodage réponses Es'!AI24=""),"!",IF('Encodage réponses Es'!AI24="","",'Encodage réponses Es'!AI24)))</f>
        <v/>
      </c>
      <c r="AN26" s="261" t="str">
        <f>IF(OR(E26="a",E26="A"),E26,IF(AND('Encodage réponses Es'!$AW24="!",'Encodage réponses Es'!AJ24=""),"!",IF('Encodage réponses Es'!AJ24="","",'Encodage réponses Es'!AJ24)))</f>
        <v/>
      </c>
      <c r="AO26" s="187" t="str">
        <f>IF(OR(E26="a",E26="A"),E26,IF(AND('Encodage réponses Es'!$AW24="!",'Encodage réponses Es'!AK24=""),"!",IF('Encodage réponses Es'!AK24="","",'Encodage réponses Es'!AK24)))</f>
        <v/>
      </c>
      <c r="AP26" s="261" t="str">
        <f>IF(OR(E26="a",E26="A"),E26,IF(AND('Encodage réponses Es'!$AW24="!",'Encodage réponses Es'!AL24=""),"!",IF('Encodage réponses Es'!AL24="","",'Encodage réponses Es'!AL24)))</f>
        <v/>
      </c>
      <c r="AQ26" s="312" t="str">
        <f>IF(OR(E26="a",E26="A"),E26,IF(AND('Encodage réponses Es'!$AW24="!",'Encodage réponses Es'!AM24=""),"!",IF('Encodage réponses Es'!AM24="","",'Encodage réponses Es'!AM24)))</f>
        <v/>
      </c>
      <c r="AR26" s="510" t="str">
        <f t="shared" si="7"/>
        <v/>
      </c>
      <c r="AS26" s="511"/>
      <c r="AT26" s="172" t="str">
        <f t="shared" si="8"/>
        <v/>
      </c>
      <c r="AU26" s="276" t="str">
        <f t="shared" si="9"/>
        <v/>
      </c>
      <c r="AV26" s="187" t="str">
        <f>IF(OR(E26="a",E26="A"),E26,IF(AND('Encodage réponses Es'!$AW24="!",'Encodage réponses Es'!L24=""),"!",IF('Encodage réponses Es'!L24="","",'Encodage réponses Es'!L24)))</f>
        <v/>
      </c>
      <c r="AW26" s="182" t="str">
        <f>IF(OR(E26="a",E26="A"),E26,IF(AND('Encodage réponses Es'!$AW24="!",'Encodage réponses Es'!M24=""),"!",IF('Encodage réponses Es'!M24="","",'Encodage réponses Es'!M24)))</f>
        <v/>
      </c>
      <c r="AX26" s="182" t="str">
        <f>IF(OR(E26="a",E26="A"),E26,IF(AND('Encodage réponses Es'!$AW24="!",'Encodage réponses Es'!N24=""),"!",IF('Encodage réponses Es'!N24="","",'Encodage réponses Es'!N24)))</f>
        <v/>
      </c>
      <c r="AY26" s="267" t="str">
        <f>IF(OR(E26="a",E26="A"),E26,IF(AND('Encodage réponses Es'!$AW24="!",'Encodage réponses Es'!O24=""),"!",IF('Encodage réponses Es'!O24="","",'Encodage réponses Es'!O24)))</f>
        <v/>
      </c>
      <c r="AZ26" s="512" t="str">
        <f t="shared" si="10"/>
        <v/>
      </c>
      <c r="BA26" s="507"/>
      <c r="BB26" s="180" t="str">
        <f>IF(OR(E26="a",E26="A"),E26,IF(AND('Encodage réponses Es'!$AW24="!",'Encodage réponses Es'!AN24=""),"!",IF('Encodage réponses Es'!AN24="","",'Encodage réponses Es'!AN24)))</f>
        <v/>
      </c>
      <c r="BC26" s="143" t="str">
        <f>IF(OR(E26="a",E26="A"),E26,IF(AND('Encodage réponses Es'!$AW24="!",'Encodage réponses Es'!AO24=""),"!",IF('Encodage réponses Es'!AO24="","",'Encodage réponses Es'!AO24)))</f>
        <v/>
      </c>
      <c r="BD26" s="143" t="str">
        <f>IF(OR(E26="a",E26="A"),E26,IF(AND('Encodage réponses Es'!$AW24="!",'Encodage réponses Es'!AP24=""),"!",IF('Encodage réponses Es'!AP24="","",'Encodage réponses Es'!AP24)))</f>
        <v/>
      </c>
      <c r="BE26" s="272" t="str">
        <f>IF(OR(E26="a",E26="A"),E26,IF(AND('Encodage réponses Es'!$AW24="!",'Encodage réponses Es'!AQ24=""),"!",IF('Encodage réponses Es'!AQ24="","",'Encodage réponses Es'!AQ24)))</f>
        <v/>
      </c>
      <c r="BF26" s="272" t="str">
        <f>IF(OR(E26="a",E26="A"),E26,IF(AND('Encodage réponses Es'!$AW24="!",'Encodage réponses Es'!AR24=""),"!",IF('Encodage réponses Es'!AR24="","",'Encodage réponses Es'!AR24)))</f>
        <v/>
      </c>
      <c r="BG26" s="272" t="str">
        <f>IF(OR(E26="a",E26="A"),E26,IF(AND('Encodage réponses Es'!$AW24="!",'Encodage réponses Es'!AS24=""),"!",IF('Encodage réponses Es'!AS24="","",'Encodage réponses Es'!AS24)))</f>
        <v/>
      </c>
      <c r="BH26" s="272" t="str">
        <f>IF(OR(E26="a",E26="A"),E26,IF(AND('Encodage réponses Es'!$AW24="!",'Encodage réponses Es'!AT24=""),"!",IF('Encodage réponses Es'!AT24="","",'Encodage réponses Es'!AT24)))</f>
        <v/>
      </c>
      <c r="BI26" s="272" t="str">
        <f>IF(OR(E26="a",E26="A"),E26,IF(AND('Encodage réponses Es'!$AW24="!",'Encodage réponses Es'!AU24=""),"!",IF('Encodage réponses Es'!AU24="","",'Encodage réponses Es'!AU24)))</f>
        <v/>
      </c>
      <c r="BJ26" s="314" t="str">
        <f>IF(OR(E26="a",E26="A"),E26,IF(AND('Encodage réponses Es'!$AW24="!",'Encodage réponses Es'!AV24=""),"!",IF('Encodage réponses Es'!AV24="","",'Encodage réponses Es'!AV24)))</f>
        <v/>
      </c>
      <c r="BK26" s="506" t="str">
        <f t="shared" si="11"/>
        <v/>
      </c>
      <c r="BL26" s="507"/>
      <c r="BM26" s="279" t="str">
        <f t="shared" si="12"/>
        <v/>
      </c>
      <c r="BN26" s="282" t="str">
        <f t="shared" si="13"/>
        <v/>
      </c>
    </row>
    <row r="27" spans="1:66" ht="11.25" customHeight="1" x14ac:dyDescent="0.25">
      <c r="A27" s="569"/>
      <c r="B27" s="570"/>
      <c r="C27" s="21">
        <v>23</v>
      </c>
      <c r="D27" s="21" t="str">
        <f>IF('Encodage réponses Es'!F25=0,"",'Encodage réponses Es'!F25)</f>
        <v/>
      </c>
      <c r="E27" s="207" t="str">
        <f>IF('Encodage réponses Es'!I25="","",'Encodage réponses Es'!I25)</f>
        <v/>
      </c>
      <c r="F27" s="87"/>
      <c r="G27" s="172" t="str">
        <f t="shared" si="0"/>
        <v/>
      </c>
      <c r="H27" s="134" t="str">
        <f t="shared" si="1"/>
        <v/>
      </c>
      <c r="I27" s="174"/>
      <c r="J27" s="172" t="str">
        <f t="shared" si="2"/>
        <v/>
      </c>
      <c r="K27" s="134" t="str">
        <f t="shared" si="3"/>
        <v/>
      </c>
      <c r="L27" s="174"/>
      <c r="M27" s="172" t="str">
        <f t="shared" si="4"/>
        <v/>
      </c>
      <c r="N27" s="134" t="str">
        <f t="shared" si="5"/>
        <v/>
      </c>
      <c r="O27" s="175"/>
      <c r="P27" s="257" t="str">
        <f>IF(OR(E27="a",E27="A"),E27,IF(AND('Encodage réponses Es'!AW25="!",'Encodage réponses Es'!J25=""),"!",IF('Encodage réponses Es'!J25="","",'Encodage réponses Es'!J25)))</f>
        <v/>
      </c>
      <c r="Q27" s="267" t="str">
        <f>IF(OR(E27="a",E27="A"),E27,IF(AND('Encodage réponses Es'!AW25="!",'Encodage réponses Es'!K25=""),"!",IF('Encodage réponses Es'!K25="","",'Encodage réponses Es'!K25)))</f>
        <v/>
      </c>
      <c r="R27" s="515" t="str">
        <f t="shared" si="6"/>
        <v/>
      </c>
      <c r="S27" s="516"/>
      <c r="T27" s="265" t="str">
        <f>IF(OR(E27="a",E27="A"),E27,IF(AND('Encodage réponses Es'!$AW25="!",'Encodage réponses Es'!P25=""),"!",IF('Encodage réponses Es'!P25="","",'Encodage réponses Es'!P25)))</f>
        <v/>
      </c>
      <c r="U27" s="187" t="str">
        <f>IF(OR(E27="a",E27="A"),E27,IF(AND('Encodage réponses Es'!$AW25="!",'Encodage réponses Es'!Q25=""),"!",IF('Encodage réponses Es'!Q25="","",'Encodage réponses Es'!Q25)))</f>
        <v/>
      </c>
      <c r="V27" s="187" t="str">
        <f>IF(OR(E27="a",E27="A"),E27,IF(AND('Encodage réponses Es'!$AW25="!",'Encodage réponses Es'!R25=""),"!",IF('Encodage réponses Es'!R25="","",'Encodage réponses Es'!R25)))</f>
        <v/>
      </c>
      <c r="W27" s="187" t="str">
        <f>IF(OR(E27="a",E27="A"),E27,IF(AND('Encodage réponses Es'!$AW25="!",'Encodage réponses Es'!S25=""),"!",IF('Encodage réponses Es'!S25="","",'Encodage réponses Es'!S25)))</f>
        <v/>
      </c>
      <c r="X27" s="187" t="str">
        <f>IF(OR(E27="a",E27="A"),E27,IF(AND('Encodage réponses Es'!$AW25="!",'Encodage réponses Es'!T25=""),"!",IF('Encodage réponses Es'!T25="","",'Encodage réponses Es'!T25)))</f>
        <v/>
      </c>
      <c r="Y27" s="187" t="str">
        <f>IF(OR(E27="a",E27="A"),E27,IF(AND('Encodage réponses Es'!$AW25="!",'Encodage réponses Es'!U25=""),"!",IF('Encodage réponses Es'!U25="","",'Encodage réponses Es'!U25)))</f>
        <v/>
      </c>
      <c r="Z27" s="187" t="str">
        <f>IF(OR(E27="a",E27="A"),E27,IF(AND('Encodage réponses Es'!$AW25="!",'Encodage réponses Es'!V25=""),"!",IF('Encodage réponses Es'!V25="","",'Encodage réponses Es'!V25)))</f>
        <v/>
      </c>
      <c r="AA27" s="261" t="str">
        <f>IF(OR(E27="a",E27="A"),E27,IF(AND('Encodage réponses Es'!$AW25="!",'Encodage réponses Es'!W25=""),"!",IF('Encodage réponses Es'!W25="","",'Encodage réponses Es'!W25)))</f>
        <v/>
      </c>
      <c r="AB27" s="261" t="str">
        <f>IF(OR(E27="a",E27="A"),E27,IF(AND('Encodage réponses Es'!$AW25="!",'Encodage réponses Es'!X25=""),"!",IF('Encodage réponses Es'!X25="","",'Encodage réponses Es'!X25)))</f>
        <v/>
      </c>
      <c r="AC27" s="261" t="str">
        <f>IF(OR(E27="a",E27="A"),E27,IF(AND('Encodage réponses Es'!$AW25="!",'Encodage réponses Es'!Y25=""),"!",IF('Encodage réponses Es'!Y25="","",'Encodage réponses Es'!Y25)))</f>
        <v/>
      </c>
      <c r="AD27" s="261" t="str">
        <f>IF(OR(E27="a",E27="A"),E27,IF(AND('Encodage réponses Es'!$AW25="!",'Encodage réponses Es'!Z25=""),"!",IF('Encodage réponses Es'!Z25="","",'Encodage réponses Es'!Z25)))</f>
        <v/>
      </c>
      <c r="AE27" s="261" t="str">
        <f>IF(OR(E27="a",E27="A"),E27,IF(AND('Encodage réponses Es'!$AW25="!",'Encodage réponses Es'!AA25=""),"!",IF('Encodage réponses Es'!AA25="","",'Encodage réponses Es'!AA25)))</f>
        <v/>
      </c>
      <c r="AF27" s="261" t="str">
        <f>IF(OR(E27="a",E27="A"),E27,IF(AND('Encodage réponses Es'!$AW25="!",'Encodage réponses Es'!AB25=""),"!",IF('Encodage réponses Es'!AB25="","",'Encodage réponses Es'!AB25)))</f>
        <v/>
      </c>
      <c r="AG27" s="187" t="str">
        <f>IF(OR(E27="a",E27="A"),E27,IF(AND('Encodage réponses Es'!$AW25="!",'Encodage réponses Es'!AC25=""),"!",IF('Encodage réponses Es'!AC25="","",'Encodage réponses Es'!AC25)))</f>
        <v/>
      </c>
      <c r="AH27" s="187" t="str">
        <f>IF(OR(E27="a",E27="A"),E27,IF(AND('Encodage réponses Es'!$AW25="!",'Encodage réponses Es'!AD25=""),"!",IF('Encodage réponses Es'!AD25="","",'Encodage réponses Es'!AD25)))</f>
        <v/>
      </c>
      <c r="AI27" s="187" t="str">
        <f>IF(OR(E27="a",E27="A"),E27,IF(AND('Encodage réponses Es'!$AW25="!",'Encodage réponses Es'!AE25=""),"!",IF('Encodage réponses Es'!AE25="","",'Encodage réponses Es'!AE25)))</f>
        <v/>
      </c>
      <c r="AJ27" s="187" t="str">
        <f>IF(OR(E27="a",E27="A"),E27,IF(AND('Encodage réponses Es'!$AW25="!",'Encodage réponses Es'!AF25=""),"!",IF('Encodage réponses Es'!AF25="","",'Encodage réponses Es'!AF25)))</f>
        <v/>
      </c>
      <c r="AK27" s="187" t="str">
        <f>IF(OR(E27="a",E27="A"),E27,IF(AND('Encodage réponses Es'!$AW25="!",'Encodage réponses Es'!AG25=""),"!",IF('Encodage réponses Es'!AG25="","",'Encodage réponses Es'!AG25)))</f>
        <v/>
      </c>
      <c r="AL27" s="187" t="str">
        <f>IF(OR(E27="a",E27="A"),E27,IF(AND('Encodage réponses Es'!$AW25="!",'Encodage réponses Es'!AH25=""),"!",IF('Encodage réponses Es'!AH25="","",'Encodage réponses Es'!AH25)))</f>
        <v/>
      </c>
      <c r="AM27" s="187" t="str">
        <f>IF(OR(E27="a",E27="A"),E27,IF(AND('Encodage réponses Es'!$AW25="!",'Encodage réponses Es'!AI25=""),"!",IF('Encodage réponses Es'!AI25="","",'Encodage réponses Es'!AI25)))</f>
        <v/>
      </c>
      <c r="AN27" s="261" t="str">
        <f>IF(OR(E27="a",E27="A"),E27,IF(AND('Encodage réponses Es'!$AW25="!",'Encodage réponses Es'!AJ25=""),"!",IF('Encodage réponses Es'!AJ25="","",'Encodage réponses Es'!AJ25)))</f>
        <v/>
      </c>
      <c r="AO27" s="187" t="str">
        <f>IF(OR(E27="a",E27="A"),E27,IF(AND('Encodage réponses Es'!$AW25="!",'Encodage réponses Es'!AK25=""),"!",IF('Encodage réponses Es'!AK25="","",'Encodage réponses Es'!AK25)))</f>
        <v/>
      </c>
      <c r="AP27" s="261" t="str">
        <f>IF(OR(E27="a",E27="A"),E27,IF(AND('Encodage réponses Es'!$AW25="!",'Encodage réponses Es'!AL25=""),"!",IF('Encodage réponses Es'!AL25="","",'Encodage réponses Es'!AL25)))</f>
        <v/>
      </c>
      <c r="AQ27" s="312" t="str">
        <f>IF(OR(E27="a",E27="A"),E27,IF(AND('Encodage réponses Es'!$AW25="!",'Encodage réponses Es'!AM25=""),"!",IF('Encodage réponses Es'!AM25="","",'Encodage réponses Es'!AM25)))</f>
        <v/>
      </c>
      <c r="AR27" s="510" t="str">
        <f t="shared" si="7"/>
        <v/>
      </c>
      <c r="AS27" s="511"/>
      <c r="AT27" s="172" t="str">
        <f t="shared" si="8"/>
        <v/>
      </c>
      <c r="AU27" s="276" t="str">
        <f t="shared" si="9"/>
        <v/>
      </c>
      <c r="AV27" s="187" t="str">
        <f>IF(OR(E27="a",E27="A"),E27,IF(AND('Encodage réponses Es'!$AW25="!",'Encodage réponses Es'!L25=""),"!",IF('Encodage réponses Es'!L25="","",'Encodage réponses Es'!L25)))</f>
        <v/>
      </c>
      <c r="AW27" s="182" t="str">
        <f>IF(OR(E27="a",E27="A"),E27,IF(AND('Encodage réponses Es'!$AW25="!",'Encodage réponses Es'!M25=""),"!",IF('Encodage réponses Es'!M25="","",'Encodage réponses Es'!M25)))</f>
        <v/>
      </c>
      <c r="AX27" s="182" t="str">
        <f>IF(OR(E27="a",E27="A"),E27,IF(AND('Encodage réponses Es'!$AW25="!",'Encodage réponses Es'!N25=""),"!",IF('Encodage réponses Es'!N25="","",'Encodage réponses Es'!N25)))</f>
        <v/>
      </c>
      <c r="AY27" s="267" t="str">
        <f>IF(OR(E27="a",E27="A"),E27,IF(AND('Encodage réponses Es'!$AW25="!",'Encodage réponses Es'!O25=""),"!",IF('Encodage réponses Es'!O25="","",'Encodage réponses Es'!O25)))</f>
        <v/>
      </c>
      <c r="AZ27" s="512" t="str">
        <f t="shared" si="10"/>
        <v/>
      </c>
      <c r="BA27" s="507"/>
      <c r="BB27" s="180" t="str">
        <f>IF(OR(E27="a",E27="A"),E27,IF(AND('Encodage réponses Es'!$AW25="!",'Encodage réponses Es'!AN25=""),"!",IF('Encodage réponses Es'!AN25="","",'Encodage réponses Es'!AN25)))</f>
        <v/>
      </c>
      <c r="BC27" s="143" t="str">
        <f>IF(OR(E27="a",E27="A"),E27,IF(AND('Encodage réponses Es'!$AW25="!",'Encodage réponses Es'!AO25=""),"!",IF('Encodage réponses Es'!AO25="","",'Encodage réponses Es'!AO25)))</f>
        <v/>
      </c>
      <c r="BD27" s="143" t="str">
        <f>IF(OR(E27="a",E27="A"),E27,IF(AND('Encodage réponses Es'!$AW25="!",'Encodage réponses Es'!AP25=""),"!",IF('Encodage réponses Es'!AP25="","",'Encodage réponses Es'!AP25)))</f>
        <v/>
      </c>
      <c r="BE27" s="272" t="str">
        <f>IF(OR(E27="a",E27="A"),E27,IF(AND('Encodage réponses Es'!$AW25="!",'Encodage réponses Es'!AQ25=""),"!",IF('Encodage réponses Es'!AQ25="","",'Encodage réponses Es'!AQ25)))</f>
        <v/>
      </c>
      <c r="BF27" s="272" t="str">
        <f>IF(OR(E27="a",E27="A"),E27,IF(AND('Encodage réponses Es'!$AW25="!",'Encodage réponses Es'!AR25=""),"!",IF('Encodage réponses Es'!AR25="","",'Encodage réponses Es'!AR25)))</f>
        <v/>
      </c>
      <c r="BG27" s="272" t="str">
        <f>IF(OR(E27="a",E27="A"),E27,IF(AND('Encodage réponses Es'!$AW25="!",'Encodage réponses Es'!AS25=""),"!",IF('Encodage réponses Es'!AS25="","",'Encodage réponses Es'!AS25)))</f>
        <v/>
      </c>
      <c r="BH27" s="272" t="str">
        <f>IF(OR(E27="a",E27="A"),E27,IF(AND('Encodage réponses Es'!$AW25="!",'Encodage réponses Es'!AT25=""),"!",IF('Encodage réponses Es'!AT25="","",'Encodage réponses Es'!AT25)))</f>
        <v/>
      </c>
      <c r="BI27" s="272" t="str">
        <f>IF(OR(E27="a",E27="A"),E27,IF(AND('Encodage réponses Es'!$AW25="!",'Encodage réponses Es'!AU25=""),"!",IF('Encodage réponses Es'!AU25="","",'Encodage réponses Es'!AU25)))</f>
        <v/>
      </c>
      <c r="BJ27" s="314" t="str">
        <f>IF(OR(E27="a",E27="A"),E27,IF(AND('Encodage réponses Es'!$AW25="!",'Encodage réponses Es'!AV25=""),"!",IF('Encodage réponses Es'!AV25="","",'Encodage réponses Es'!AV25)))</f>
        <v/>
      </c>
      <c r="BK27" s="506" t="str">
        <f t="shared" si="11"/>
        <v/>
      </c>
      <c r="BL27" s="507"/>
      <c r="BM27" s="279" t="str">
        <f t="shared" si="12"/>
        <v/>
      </c>
      <c r="BN27" s="282" t="str">
        <f t="shared" si="13"/>
        <v/>
      </c>
    </row>
    <row r="28" spans="1:66" ht="11.25" customHeight="1" x14ac:dyDescent="0.25">
      <c r="A28" s="569"/>
      <c r="B28" s="570"/>
      <c r="C28" s="21">
        <v>24</v>
      </c>
      <c r="D28" s="21" t="str">
        <f>IF('Encodage réponses Es'!F26=0,"",'Encodage réponses Es'!F26)</f>
        <v/>
      </c>
      <c r="E28" s="207" t="str">
        <f>IF('Encodage réponses Es'!I26="","",'Encodage réponses Es'!I26)</f>
        <v/>
      </c>
      <c r="F28" s="87"/>
      <c r="G28" s="172" t="str">
        <f t="shared" si="0"/>
        <v/>
      </c>
      <c r="H28" s="134" t="str">
        <f t="shared" si="1"/>
        <v/>
      </c>
      <c r="I28" s="174"/>
      <c r="J28" s="172" t="str">
        <f t="shared" si="2"/>
        <v/>
      </c>
      <c r="K28" s="134" t="str">
        <f t="shared" si="3"/>
        <v/>
      </c>
      <c r="L28" s="174"/>
      <c r="M28" s="172" t="str">
        <f t="shared" si="4"/>
        <v/>
      </c>
      <c r="N28" s="134" t="str">
        <f t="shared" si="5"/>
        <v/>
      </c>
      <c r="O28" s="175"/>
      <c r="P28" s="257" t="str">
        <f>IF(OR(E28="a",E28="A"),E28,IF(AND('Encodage réponses Es'!AW26="!",'Encodage réponses Es'!J26=""),"!",IF('Encodage réponses Es'!J26="","",'Encodage réponses Es'!J26)))</f>
        <v/>
      </c>
      <c r="Q28" s="267" t="str">
        <f>IF(OR(E28="a",E28="A"),E28,IF(AND('Encodage réponses Es'!AW26="!",'Encodage réponses Es'!K26=""),"!",IF('Encodage réponses Es'!K26="","",'Encodage réponses Es'!K26)))</f>
        <v/>
      </c>
      <c r="R28" s="515" t="str">
        <f t="shared" si="6"/>
        <v/>
      </c>
      <c r="S28" s="516"/>
      <c r="T28" s="265" t="str">
        <f>IF(OR(E28="a",E28="A"),E28,IF(AND('Encodage réponses Es'!$AW26="!",'Encodage réponses Es'!P26=""),"!",IF('Encodage réponses Es'!P26="","",'Encodage réponses Es'!P26)))</f>
        <v/>
      </c>
      <c r="U28" s="187" t="str">
        <f>IF(OR(E28="a",E28="A"),E28,IF(AND('Encodage réponses Es'!$AW26="!",'Encodage réponses Es'!Q26=""),"!",IF('Encodage réponses Es'!Q26="","",'Encodage réponses Es'!Q26)))</f>
        <v/>
      </c>
      <c r="V28" s="187" t="str">
        <f>IF(OR(E28="a",E28="A"),E28,IF(AND('Encodage réponses Es'!$AW26="!",'Encodage réponses Es'!R26=""),"!",IF('Encodage réponses Es'!R26="","",'Encodage réponses Es'!R26)))</f>
        <v/>
      </c>
      <c r="W28" s="187" t="str">
        <f>IF(OR(E28="a",E28="A"),E28,IF(AND('Encodage réponses Es'!$AW26="!",'Encodage réponses Es'!S26=""),"!",IF('Encodage réponses Es'!S26="","",'Encodage réponses Es'!S26)))</f>
        <v/>
      </c>
      <c r="X28" s="187" t="str">
        <f>IF(OR(E28="a",E28="A"),E28,IF(AND('Encodage réponses Es'!$AW26="!",'Encodage réponses Es'!T26=""),"!",IF('Encodage réponses Es'!T26="","",'Encodage réponses Es'!T26)))</f>
        <v/>
      </c>
      <c r="Y28" s="187" t="str">
        <f>IF(OR(E28="a",E28="A"),E28,IF(AND('Encodage réponses Es'!$AW26="!",'Encodage réponses Es'!U26=""),"!",IF('Encodage réponses Es'!U26="","",'Encodage réponses Es'!U26)))</f>
        <v/>
      </c>
      <c r="Z28" s="187" t="str">
        <f>IF(OR(E28="a",E28="A"),E28,IF(AND('Encodage réponses Es'!$AW26="!",'Encodage réponses Es'!V26=""),"!",IF('Encodage réponses Es'!V26="","",'Encodage réponses Es'!V26)))</f>
        <v/>
      </c>
      <c r="AA28" s="261" t="str">
        <f>IF(OR(E28="a",E28="A"),E28,IF(AND('Encodage réponses Es'!$AW26="!",'Encodage réponses Es'!W26=""),"!",IF('Encodage réponses Es'!W26="","",'Encodage réponses Es'!W26)))</f>
        <v/>
      </c>
      <c r="AB28" s="261" t="str">
        <f>IF(OR(E28="a",E28="A"),E28,IF(AND('Encodage réponses Es'!$AW26="!",'Encodage réponses Es'!X26=""),"!",IF('Encodage réponses Es'!X26="","",'Encodage réponses Es'!X26)))</f>
        <v/>
      </c>
      <c r="AC28" s="261" t="str">
        <f>IF(OR(E28="a",E28="A"),E28,IF(AND('Encodage réponses Es'!$AW26="!",'Encodage réponses Es'!Y26=""),"!",IF('Encodage réponses Es'!Y26="","",'Encodage réponses Es'!Y26)))</f>
        <v/>
      </c>
      <c r="AD28" s="261" t="str">
        <f>IF(OR(E28="a",E28="A"),E28,IF(AND('Encodage réponses Es'!$AW26="!",'Encodage réponses Es'!Z26=""),"!",IF('Encodage réponses Es'!Z26="","",'Encodage réponses Es'!Z26)))</f>
        <v/>
      </c>
      <c r="AE28" s="261" t="str">
        <f>IF(OR(E28="a",E28="A"),E28,IF(AND('Encodage réponses Es'!$AW26="!",'Encodage réponses Es'!AA26=""),"!",IF('Encodage réponses Es'!AA26="","",'Encodage réponses Es'!AA26)))</f>
        <v/>
      </c>
      <c r="AF28" s="261" t="str">
        <f>IF(OR(E28="a",E28="A"),E28,IF(AND('Encodage réponses Es'!$AW26="!",'Encodage réponses Es'!AB26=""),"!",IF('Encodage réponses Es'!AB26="","",'Encodage réponses Es'!AB26)))</f>
        <v/>
      </c>
      <c r="AG28" s="187" t="str">
        <f>IF(OR(E28="a",E28="A"),E28,IF(AND('Encodage réponses Es'!$AW26="!",'Encodage réponses Es'!AC26=""),"!",IF('Encodage réponses Es'!AC26="","",'Encodage réponses Es'!AC26)))</f>
        <v/>
      </c>
      <c r="AH28" s="187" t="str">
        <f>IF(OR(E28="a",E28="A"),E28,IF(AND('Encodage réponses Es'!$AW26="!",'Encodage réponses Es'!AD26=""),"!",IF('Encodage réponses Es'!AD26="","",'Encodage réponses Es'!AD26)))</f>
        <v/>
      </c>
      <c r="AI28" s="187" t="str">
        <f>IF(OR(E28="a",E28="A"),E28,IF(AND('Encodage réponses Es'!$AW26="!",'Encodage réponses Es'!AE26=""),"!",IF('Encodage réponses Es'!AE26="","",'Encodage réponses Es'!AE26)))</f>
        <v/>
      </c>
      <c r="AJ28" s="187" t="str">
        <f>IF(OR(E28="a",E28="A"),E28,IF(AND('Encodage réponses Es'!$AW26="!",'Encodage réponses Es'!AF26=""),"!",IF('Encodage réponses Es'!AF26="","",'Encodage réponses Es'!AF26)))</f>
        <v/>
      </c>
      <c r="AK28" s="187" t="str">
        <f>IF(OR(E28="a",E28="A"),E28,IF(AND('Encodage réponses Es'!$AW26="!",'Encodage réponses Es'!AG26=""),"!",IF('Encodage réponses Es'!AG26="","",'Encodage réponses Es'!AG26)))</f>
        <v/>
      </c>
      <c r="AL28" s="187" t="str">
        <f>IF(OR(E28="a",E28="A"),E28,IF(AND('Encodage réponses Es'!$AW26="!",'Encodage réponses Es'!AH26=""),"!",IF('Encodage réponses Es'!AH26="","",'Encodage réponses Es'!AH26)))</f>
        <v/>
      </c>
      <c r="AM28" s="187" t="str">
        <f>IF(OR(E28="a",E28="A"),E28,IF(AND('Encodage réponses Es'!$AW26="!",'Encodage réponses Es'!AI26=""),"!",IF('Encodage réponses Es'!AI26="","",'Encodage réponses Es'!AI26)))</f>
        <v/>
      </c>
      <c r="AN28" s="261" t="str">
        <f>IF(OR(E28="a",E28="A"),E28,IF(AND('Encodage réponses Es'!$AW26="!",'Encodage réponses Es'!AJ26=""),"!",IF('Encodage réponses Es'!AJ26="","",'Encodage réponses Es'!AJ26)))</f>
        <v/>
      </c>
      <c r="AO28" s="187" t="str">
        <f>IF(OR(E28="a",E28="A"),E28,IF(AND('Encodage réponses Es'!$AW26="!",'Encodage réponses Es'!AK26=""),"!",IF('Encodage réponses Es'!AK26="","",'Encodage réponses Es'!AK26)))</f>
        <v/>
      </c>
      <c r="AP28" s="261" t="str">
        <f>IF(OR(E28="a",E28="A"),E28,IF(AND('Encodage réponses Es'!$AW26="!",'Encodage réponses Es'!AL26=""),"!",IF('Encodage réponses Es'!AL26="","",'Encodage réponses Es'!AL26)))</f>
        <v/>
      </c>
      <c r="AQ28" s="312" t="str">
        <f>IF(OR(E28="a",E28="A"),E28,IF(AND('Encodage réponses Es'!$AW26="!",'Encodage réponses Es'!AM26=""),"!",IF('Encodage réponses Es'!AM26="","",'Encodage réponses Es'!AM26)))</f>
        <v/>
      </c>
      <c r="AR28" s="510" t="str">
        <f t="shared" si="7"/>
        <v/>
      </c>
      <c r="AS28" s="511"/>
      <c r="AT28" s="172" t="str">
        <f t="shared" si="8"/>
        <v/>
      </c>
      <c r="AU28" s="276" t="str">
        <f t="shared" si="9"/>
        <v/>
      </c>
      <c r="AV28" s="187" t="str">
        <f>IF(OR(E28="a",E28="A"),E28,IF(AND('Encodage réponses Es'!$AW26="!",'Encodage réponses Es'!L26=""),"!",IF('Encodage réponses Es'!L26="","",'Encodage réponses Es'!L26)))</f>
        <v/>
      </c>
      <c r="AW28" s="182" t="str">
        <f>IF(OR(E28="a",E28="A"),E28,IF(AND('Encodage réponses Es'!$AW26="!",'Encodage réponses Es'!M26=""),"!",IF('Encodage réponses Es'!M26="","",'Encodage réponses Es'!M26)))</f>
        <v/>
      </c>
      <c r="AX28" s="182" t="str">
        <f>IF(OR(E28="a",E28="A"),E28,IF(AND('Encodage réponses Es'!$AW26="!",'Encodage réponses Es'!N26=""),"!",IF('Encodage réponses Es'!N26="","",'Encodage réponses Es'!N26)))</f>
        <v/>
      </c>
      <c r="AY28" s="267" t="str">
        <f>IF(OR(E28="a",E28="A"),E28,IF(AND('Encodage réponses Es'!$AW26="!",'Encodage réponses Es'!O26=""),"!",IF('Encodage réponses Es'!O26="","",'Encodage réponses Es'!O26)))</f>
        <v/>
      </c>
      <c r="AZ28" s="512" t="str">
        <f t="shared" si="10"/>
        <v/>
      </c>
      <c r="BA28" s="507"/>
      <c r="BB28" s="180" t="str">
        <f>IF(OR(E28="a",E28="A"),E28,IF(AND('Encodage réponses Es'!$AW26="!",'Encodage réponses Es'!AN26=""),"!",IF('Encodage réponses Es'!AN26="","",'Encodage réponses Es'!AN26)))</f>
        <v/>
      </c>
      <c r="BC28" s="143" t="str">
        <f>IF(OR(E28="a",E28="A"),E28,IF(AND('Encodage réponses Es'!$AW26="!",'Encodage réponses Es'!AO26=""),"!",IF('Encodage réponses Es'!AO26="","",'Encodage réponses Es'!AO26)))</f>
        <v/>
      </c>
      <c r="BD28" s="143" t="str">
        <f>IF(OR(E28="a",E28="A"),E28,IF(AND('Encodage réponses Es'!$AW26="!",'Encodage réponses Es'!AP26=""),"!",IF('Encodage réponses Es'!AP26="","",'Encodage réponses Es'!AP26)))</f>
        <v/>
      </c>
      <c r="BE28" s="272" t="str">
        <f>IF(OR(E28="a",E28="A"),E28,IF(AND('Encodage réponses Es'!$AW26="!",'Encodage réponses Es'!AQ26=""),"!",IF('Encodage réponses Es'!AQ26="","",'Encodage réponses Es'!AQ26)))</f>
        <v/>
      </c>
      <c r="BF28" s="272" t="str">
        <f>IF(OR(E28="a",E28="A"),E28,IF(AND('Encodage réponses Es'!$AW26="!",'Encodage réponses Es'!AR26=""),"!",IF('Encodage réponses Es'!AR26="","",'Encodage réponses Es'!AR26)))</f>
        <v/>
      </c>
      <c r="BG28" s="272" t="str">
        <f>IF(OR(E28="a",E28="A"),E28,IF(AND('Encodage réponses Es'!$AW26="!",'Encodage réponses Es'!AS26=""),"!",IF('Encodage réponses Es'!AS26="","",'Encodage réponses Es'!AS26)))</f>
        <v/>
      </c>
      <c r="BH28" s="272" t="str">
        <f>IF(OR(E28="a",E28="A"),E28,IF(AND('Encodage réponses Es'!$AW26="!",'Encodage réponses Es'!AT26=""),"!",IF('Encodage réponses Es'!AT26="","",'Encodage réponses Es'!AT26)))</f>
        <v/>
      </c>
      <c r="BI28" s="272" t="str">
        <f>IF(OR(E28="a",E28="A"),E28,IF(AND('Encodage réponses Es'!$AW26="!",'Encodage réponses Es'!AU26=""),"!",IF('Encodage réponses Es'!AU26="","",'Encodage réponses Es'!AU26)))</f>
        <v/>
      </c>
      <c r="BJ28" s="314" t="str">
        <f>IF(OR(E28="a",E28="A"),E28,IF(AND('Encodage réponses Es'!$AW26="!",'Encodage réponses Es'!AV26=""),"!",IF('Encodage réponses Es'!AV26="","",'Encodage réponses Es'!AV26)))</f>
        <v/>
      </c>
      <c r="BK28" s="506" t="str">
        <f t="shared" si="11"/>
        <v/>
      </c>
      <c r="BL28" s="507"/>
      <c r="BM28" s="279" t="str">
        <f t="shared" si="12"/>
        <v/>
      </c>
      <c r="BN28" s="282" t="str">
        <f t="shared" si="13"/>
        <v/>
      </c>
    </row>
    <row r="29" spans="1:66" ht="11.25" customHeight="1" x14ac:dyDescent="0.25">
      <c r="A29" s="569"/>
      <c r="B29" s="570"/>
      <c r="C29" s="21">
        <v>25</v>
      </c>
      <c r="D29" s="21" t="str">
        <f>IF('Encodage réponses Es'!F27=0,"",'Encodage réponses Es'!F27)</f>
        <v/>
      </c>
      <c r="E29" s="207" t="str">
        <f>IF('Encodage réponses Es'!I27="","",'Encodage réponses Es'!I27)</f>
        <v/>
      </c>
      <c r="F29" s="87"/>
      <c r="G29" s="172" t="str">
        <f t="shared" si="0"/>
        <v/>
      </c>
      <c r="H29" s="134" t="str">
        <f t="shared" si="1"/>
        <v/>
      </c>
      <c r="I29" s="174"/>
      <c r="J29" s="172" t="str">
        <f t="shared" si="2"/>
        <v/>
      </c>
      <c r="K29" s="134" t="str">
        <f t="shared" si="3"/>
        <v/>
      </c>
      <c r="L29" s="174"/>
      <c r="M29" s="172" t="str">
        <f t="shared" si="4"/>
        <v/>
      </c>
      <c r="N29" s="134" t="str">
        <f t="shared" si="5"/>
        <v/>
      </c>
      <c r="O29" s="175"/>
      <c r="P29" s="257" t="str">
        <f>IF(OR(E29="a",E29="A"),E29,IF(AND('Encodage réponses Es'!AW27="!",'Encodage réponses Es'!J27=""),"!",IF('Encodage réponses Es'!J27="","",'Encodage réponses Es'!J27)))</f>
        <v/>
      </c>
      <c r="Q29" s="267" t="str">
        <f>IF(OR(E29="a",E29="A"),E29,IF(AND('Encodage réponses Es'!AW27="!",'Encodage réponses Es'!K27=""),"!",IF('Encodage réponses Es'!K27="","",'Encodage réponses Es'!K27)))</f>
        <v/>
      </c>
      <c r="R29" s="515" t="str">
        <f t="shared" si="6"/>
        <v/>
      </c>
      <c r="S29" s="516"/>
      <c r="T29" s="265" t="str">
        <f>IF(OR(E29="a",E29="A"),E29,IF(AND('Encodage réponses Es'!$AW27="!",'Encodage réponses Es'!P27=""),"!",IF('Encodage réponses Es'!P27="","",'Encodage réponses Es'!P27)))</f>
        <v/>
      </c>
      <c r="U29" s="187" t="str">
        <f>IF(OR(E29="a",E29="A"),E29,IF(AND('Encodage réponses Es'!$AW27="!",'Encodage réponses Es'!Q27=""),"!",IF('Encodage réponses Es'!Q27="","",'Encodage réponses Es'!Q27)))</f>
        <v/>
      </c>
      <c r="V29" s="187" t="str">
        <f>IF(OR(E29="a",E29="A"),E29,IF(AND('Encodage réponses Es'!$AW27="!",'Encodage réponses Es'!R27=""),"!",IF('Encodage réponses Es'!R27="","",'Encodage réponses Es'!R27)))</f>
        <v/>
      </c>
      <c r="W29" s="187" t="str">
        <f>IF(OR(E29="a",E29="A"),E29,IF(AND('Encodage réponses Es'!$AW27="!",'Encodage réponses Es'!S27=""),"!",IF('Encodage réponses Es'!S27="","",'Encodage réponses Es'!S27)))</f>
        <v/>
      </c>
      <c r="X29" s="187" t="str">
        <f>IF(OR(E29="a",E29="A"),E29,IF(AND('Encodage réponses Es'!$AW27="!",'Encodage réponses Es'!T27=""),"!",IF('Encodage réponses Es'!T27="","",'Encodage réponses Es'!T27)))</f>
        <v/>
      </c>
      <c r="Y29" s="187" t="str">
        <f>IF(OR(E29="a",E29="A"),E29,IF(AND('Encodage réponses Es'!$AW27="!",'Encodage réponses Es'!U27=""),"!",IF('Encodage réponses Es'!U27="","",'Encodage réponses Es'!U27)))</f>
        <v/>
      </c>
      <c r="Z29" s="187" t="str">
        <f>IF(OR(E29="a",E29="A"),E29,IF(AND('Encodage réponses Es'!$AW27="!",'Encodage réponses Es'!V27=""),"!",IF('Encodage réponses Es'!V27="","",'Encodage réponses Es'!V27)))</f>
        <v/>
      </c>
      <c r="AA29" s="261" t="str">
        <f>IF(OR(E29="a",E29="A"),E29,IF(AND('Encodage réponses Es'!$AW27="!",'Encodage réponses Es'!W27=""),"!",IF('Encodage réponses Es'!W27="","",'Encodage réponses Es'!W27)))</f>
        <v/>
      </c>
      <c r="AB29" s="261" t="str">
        <f>IF(OR(E29="a",E29="A"),E29,IF(AND('Encodage réponses Es'!$AW27="!",'Encodage réponses Es'!X27=""),"!",IF('Encodage réponses Es'!X27="","",'Encodage réponses Es'!X27)))</f>
        <v/>
      </c>
      <c r="AC29" s="261" t="str">
        <f>IF(OR(E29="a",E29="A"),E29,IF(AND('Encodage réponses Es'!$AW27="!",'Encodage réponses Es'!Y27=""),"!",IF('Encodage réponses Es'!Y27="","",'Encodage réponses Es'!Y27)))</f>
        <v/>
      </c>
      <c r="AD29" s="261" t="str">
        <f>IF(OR(E29="a",E29="A"),E29,IF(AND('Encodage réponses Es'!$AW27="!",'Encodage réponses Es'!Z27=""),"!",IF('Encodage réponses Es'!Z27="","",'Encodage réponses Es'!Z27)))</f>
        <v/>
      </c>
      <c r="AE29" s="261" t="str">
        <f>IF(OR(E29="a",E29="A"),E29,IF(AND('Encodage réponses Es'!$AW27="!",'Encodage réponses Es'!AA27=""),"!",IF('Encodage réponses Es'!AA27="","",'Encodage réponses Es'!AA27)))</f>
        <v/>
      </c>
      <c r="AF29" s="261" t="str">
        <f>IF(OR(E29="a",E29="A"),E29,IF(AND('Encodage réponses Es'!$AW27="!",'Encodage réponses Es'!AB27=""),"!",IF('Encodage réponses Es'!AB27="","",'Encodage réponses Es'!AB27)))</f>
        <v/>
      </c>
      <c r="AG29" s="187" t="str">
        <f>IF(OR(E29="a",E29="A"),E29,IF(AND('Encodage réponses Es'!$AW27="!",'Encodage réponses Es'!AC27=""),"!",IF('Encodage réponses Es'!AC27="","",'Encodage réponses Es'!AC27)))</f>
        <v/>
      </c>
      <c r="AH29" s="187" t="str">
        <f>IF(OR(E29="a",E29="A"),E29,IF(AND('Encodage réponses Es'!$AW27="!",'Encodage réponses Es'!AD27=""),"!",IF('Encodage réponses Es'!AD27="","",'Encodage réponses Es'!AD27)))</f>
        <v/>
      </c>
      <c r="AI29" s="187" t="str">
        <f>IF(OR(E29="a",E29="A"),E29,IF(AND('Encodage réponses Es'!$AW27="!",'Encodage réponses Es'!AE27=""),"!",IF('Encodage réponses Es'!AE27="","",'Encodage réponses Es'!AE27)))</f>
        <v/>
      </c>
      <c r="AJ29" s="187" t="str">
        <f>IF(OR(E29="a",E29="A"),E29,IF(AND('Encodage réponses Es'!$AW27="!",'Encodage réponses Es'!AF27=""),"!",IF('Encodage réponses Es'!AF27="","",'Encodage réponses Es'!AF27)))</f>
        <v/>
      </c>
      <c r="AK29" s="187" t="str">
        <f>IF(OR(E29="a",E29="A"),E29,IF(AND('Encodage réponses Es'!$AW27="!",'Encodage réponses Es'!AG27=""),"!",IF('Encodage réponses Es'!AG27="","",'Encodage réponses Es'!AG27)))</f>
        <v/>
      </c>
      <c r="AL29" s="187" t="str">
        <f>IF(OR(E29="a",E29="A"),E29,IF(AND('Encodage réponses Es'!$AW27="!",'Encodage réponses Es'!AH27=""),"!",IF('Encodage réponses Es'!AH27="","",'Encodage réponses Es'!AH27)))</f>
        <v/>
      </c>
      <c r="AM29" s="187" t="str">
        <f>IF(OR(E29="a",E29="A"),E29,IF(AND('Encodage réponses Es'!$AW27="!",'Encodage réponses Es'!AI27=""),"!",IF('Encodage réponses Es'!AI27="","",'Encodage réponses Es'!AI27)))</f>
        <v/>
      </c>
      <c r="AN29" s="261" t="str">
        <f>IF(OR(E29="a",E29="A"),E29,IF(AND('Encodage réponses Es'!$AW27="!",'Encodage réponses Es'!AJ27=""),"!",IF('Encodage réponses Es'!AJ27="","",'Encodage réponses Es'!AJ27)))</f>
        <v/>
      </c>
      <c r="AO29" s="187" t="str">
        <f>IF(OR(E29="a",E29="A"),E29,IF(AND('Encodage réponses Es'!$AW27="!",'Encodage réponses Es'!AK27=""),"!",IF('Encodage réponses Es'!AK27="","",'Encodage réponses Es'!AK27)))</f>
        <v/>
      </c>
      <c r="AP29" s="261" t="str">
        <f>IF(OR(E29="a",E29="A"),E29,IF(AND('Encodage réponses Es'!$AW27="!",'Encodage réponses Es'!AL27=""),"!",IF('Encodage réponses Es'!AL27="","",'Encodage réponses Es'!AL27)))</f>
        <v/>
      </c>
      <c r="AQ29" s="312" t="str">
        <f>IF(OR(E29="a",E29="A"),E29,IF(AND('Encodage réponses Es'!$AW27="!",'Encodage réponses Es'!AM27=""),"!",IF('Encodage réponses Es'!AM27="","",'Encodage réponses Es'!AM27)))</f>
        <v/>
      </c>
      <c r="AR29" s="510" t="str">
        <f t="shared" si="7"/>
        <v/>
      </c>
      <c r="AS29" s="511"/>
      <c r="AT29" s="172" t="str">
        <f t="shared" si="8"/>
        <v/>
      </c>
      <c r="AU29" s="276" t="str">
        <f t="shared" si="9"/>
        <v/>
      </c>
      <c r="AV29" s="236" t="str">
        <f>IF(OR(E29="a",E29="A"),E29,IF(AND('Encodage réponses Es'!$AW27="!",'Encodage réponses Es'!L27=""),"!",IF('Encodage réponses Es'!L27="","",'Encodage réponses Es'!L27)))</f>
        <v/>
      </c>
      <c r="AW29" s="183" t="str">
        <f>IF(OR(E29="a",E29="A"),E29,IF(AND('Encodage réponses Es'!$AW27="!",'Encodage réponses Es'!M27=""),"!",IF('Encodage réponses Es'!M27="","",'Encodage réponses Es'!M27)))</f>
        <v/>
      </c>
      <c r="AX29" s="183" t="str">
        <f>IF(OR(E29="a",E29="A"),E29,IF(AND('Encodage réponses Es'!$AW27="!",'Encodage réponses Es'!N27=""),"!",IF('Encodage réponses Es'!N27="","",'Encodage réponses Es'!N27)))</f>
        <v/>
      </c>
      <c r="AY29" s="268" t="str">
        <f>IF(OR(E29="a",E29="A"),E29,IF(AND('Encodage réponses Es'!$AW27="!",'Encodage réponses Es'!O27=""),"!",IF('Encodage réponses Es'!O27="","",'Encodage réponses Es'!O27)))</f>
        <v/>
      </c>
      <c r="AZ29" s="512" t="str">
        <f t="shared" si="10"/>
        <v/>
      </c>
      <c r="BA29" s="507"/>
      <c r="BB29" s="180" t="str">
        <f>IF(OR(E29="a",E29="A"),E29,IF(AND('Encodage réponses Es'!$AW27="!",'Encodage réponses Es'!AN27=""),"!",IF('Encodage réponses Es'!AN27="","",'Encodage réponses Es'!AN27)))</f>
        <v/>
      </c>
      <c r="BC29" s="143" t="str">
        <f>IF(OR(E29="a",E29="A"),E29,IF(AND('Encodage réponses Es'!$AW27="!",'Encodage réponses Es'!AO27=""),"!",IF('Encodage réponses Es'!AO27="","",'Encodage réponses Es'!AO27)))</f>
        <v/>
      </c>
      <c r="BD29" s="143" t="str">
        <f>IF(OR(E29="a",E29="A"),E29,IF(AND('Encodage réponses Es'!$AW27="!",'Encodage réponses Es'!AP27=""),"!",IF('Encodage réponses Es'!AP27="","",'Encodage réponses Es'!AP27)))</f>
        <v/>
      </c>
      <c r="BE29" s="272" t="str">
        <f>IF(OR(E29="a",E29="A"),E29,IF(AND('Encodage réponses Es'!$AW27="!",'Encodage réponses Es'!AQ27=""),"!",IF('Encodage réponses Es'!AQ27="","",'Encodage réponses Es'!AQ27)))</f>
        <v/>
      </c>
      <c r="BF29" s="272" t="str">
        <f>IF(OR(E29="a",E29="A"),E29,IF(AND('Encodage réponses Es'!$AW27="!",'Encodage réponses Es'!AR27=""),"!",IF('Encodage réponses Es'!AR27="","",'Encodage réponses Es'!AR27)))</f>
        <v/>
      </c>
      <c r="BG29" s="272" t="str">
        <f>IF(OR(E29="a",E29="A"),E29,IF(AND('Encodage réponses Es'!$AW27="!",'Encodage réponses Es'!AS27=""),"!",IF('Encodage réponses Es'!AS27="","",'Encodage réponses Es'!AS27)))</f>
        <v/>
      </c>
      <c r="BH29" s="272" t="str">
        <f>IF(OR(E29="a",E29="A"),E29,IF(AND('Encodage réponses Es'!$AW27="!",'Encodage réponses Es'!AT27=""),"!",IF('Encodage réponses Es'!AT27="","",'Encodage réponses Es'!AT27)))</f>
        <v/>
      </c>
      <c r="BI29" s="272" t="str">
        <f>IF(OR(E29="a",E29="A"),E29,IF(AND('Encodage réponses Es'!$AW27="!",'Encodage réponses Es'!AU27=""),"!",IF('Encodage réponses Es'!AU27="","",'Encodage réponses Es'!AU27)))</f>
        <v/>
      </c>
      <c r="BJ29" s="314" t="str">
        <f>IF(OR(E29="a",E29="A"),E29,IF(AND('Encodage réponses Es'!$AW27="!",'Encodage réponses Es'!AV27=""),"!",IF('Encodage réponses Es'!AV27="","",'Encodage réponses Es'!AV27)))</f>
        <v/>
      </c>
      <c r="BK29" s="506" t="str">
        <f t="shared" si="11"/>
        <v/>
      </c>
      <c r="BL29" s="507"/>
      <c r="BM29" s="279" t="str">
        <f t="shared" si="12"/>
        <v/>
      </c>
      <c r="BN29" s="282" t="str">
        <f t="shared" si="13"/>
        <v/>
      </c>
    </row>
    <row r="30" spans="1:66" ht="11.25" customHeight="1" x14ac:dyDescent="0.25">
      <c r="A30" s="569"/>
      <c r="B30" s="570"/>
      <c r="C30" s="21">
        <v>26</v>
      </c>
      <c r="D30" s="21" t="str">
        <f>IF('Encodage réponses Es'!F28=0,"",'Encodage réponses Es'!F28)</f>
        <v/>
      </c>
      <c r="E30" s="207" t="str">
        <f>IF('Encodage réponses Es'!I28="","",'Encodage réponses Es'!I28)</f>
        <v/>
      </c>
      <c r="F30" s="87"/>
      <c r="G30" s="172" t="str">
        <f t="shared" si="0"/>
        <v/>
      </c>
      <c r="H30" s="134" t="str">
        <f t="shared" si="1"/>
        <v/>
      </c>
      <c r="I30" s="174"/>
      <c r="J30" s="172" t="str">
        <f t="shared" si="2"/>
        <v/>
      </c>
      <c r="K30" s="134" t="str">
        <f t="shared" si="3"/>
        <v/>
      </c>
      <c r="L30" s="174"/>
      <c r="M30" s="172" t="str">
        <f t="shared" si="4"/>
        <v/>
      </c>
      <c r="N30" s="134" t="str">
        <f t="shared" si="5"/>
        <v/>
      </c>
      <c r="O30" s="175"/>
      <c r="P30" s="185" t="str">
        <f>IF(OR(E30="a",E30="A"),E30,IF(AND('Encodage réponses Es'!AW28="!",'Encodage réponses Es'!J28=""),"!",IF('Encodage réponses Es'!J28="","",'Encodage réponses Es'!J28)))</f>
        <v/>
      </c>
      <c r="Q30" s="267" t="str">
        <f>IF(OR(E30="a",E30="A"),E30,IF(AND('Encodage réponses Es'!AW28="!",'Encodage réponses Es'!K28=""),"!",IF('Encodage réponses Es'!K28="","",'Encodage réponses Es'!K28)))</f>
        <v/>
      </c>
      <c r="R30" s="515" t="str">
        <f t="shared" si="6"/>
        <v/>
      </c>
      <c r="S30" s="516"/>
      <c r="T30" s="265" t="str">
        <f>IF(OR(E30="a",E30="A"),E30,IF(AND('Encodage réponses Es'!$AW28="!",'Encodage réponses Es'!P28=""),"!",IF('Encodage réponses Es'!P28="","",'Encodage réponses Es'!P28)))</f>
        <v/>
      </c>
      <c r="U30" s="187" t="str">
        <f>IF(OR(E30="a",E30="A"),E30,IF(AND('Encodage réponses Es'!$AW28="!",'Encodage réponses Es'!Q28=""),"!",IF('Encodage réponses Es'!Q28="","",'Encodage réponses Es'!Q28)))</f>
        <v/>
      </c>
      <c r="V30" s="187" t="str">
        <f>IF(OR(E30="a",E30="A"),E30,IF(AND('Encodage réponses Es'!$AW28="!",'Encodage réponses Es'!R28=""),"!",IF('Encodage réponses Es'!R28="","",'Encodage réponses Es'!R28)))</f>
        <v/>
      </c>
      <c r="W30" s="187" t="str">
        <f>IF(OR(E30="a",E30="A"),E30,IF(AND('Encodage réponses Es'!$AW28="!",'Encodage réponses Es'!S28=""),"!",IF('Encodage réponses Es'!S28="","",'Encodage réponses Es'!S28)))</f>
        <v/>
      </c>
      <c r="X30" s="187" t="str">
        <f>IF(OR(E30="a",E30="A"),E30,IF(AND('Encodage réponses Es'!$AW28="!",'Encodage réponses Es'!T28=""),"!",IF('Encodage réponses Es'!T28="","",'Encodage réponses Es'!T28)))</f>
        <v/>
      </c>
      <c r="Y30" s="187" t="str">
        <f>IF(OR(E30="a",E30="A"),E30,IF(AND('Encodage réponses Es'!$AW28="!",'Encodage réponses Es'!U28=""),"!",IF('Encodage réponses Es'!U28="","",'Encodage réponses Es'!U28)))</f>
        <v/>
      </c>
      <c r="Z30" s="187" t="str">
        <f>IF(OR(E30="a",E30="A"),E30,IF(AND('Encodage réponses Es'!$AW28="!",'Encodage réponses Es'!V28=""),"!",IF('Encodage réponses Es'!V28="","",'Encodage réponses Es'!V28)))</f>
        <v/>
      </c>
      <c r="AA30" s="261" t="str">
        <f>IF(OR(E30="a",E30="A"),E30,IF(AND('Encodage réponses Es'!$AW28="!",'Encodage réponses Es'!W28=""),"!",IF('Encodage réponses Es'!W28="","",'Encodage réponses Es'!W28)))</f>
        <v/>
      </c>
      <c r="AB30" s="261" t="str">
        <f>IF(OR(E30="a",E30="A"),E30,IF(AND('Encodage réponses Es'!$AW28="!",'Encodage réponses Es'!X28=""),"!",IF('Encodage réponses Es'!X28="","",'Encodage réponses Es'!X28)))</f>
        <v/>
      </c>
      <c r="AC30" s="261" t="str">
        <f>IF(OR(E30="a",E30="A"),E30,IF(AND('Encodage réponses Es'!$AW28="!",'Encodage réponses Es'!Y28=""),"!",IF('Encodage réponses Es'!Y28="","",'Encodage réponses Es'!Y28)))</f>
        <v/>
      </c>
      <c r="AD30" s="261" t="str">
        <f>IF(OR(E30="a",E30="A"),E30,IF(AND('Encodage réponses Es'!$AW28="!",'Encodage réponses Es'!Z28=""),"!",IF('Encodage réponses Es'!Z28="","",'Encodage réponses Es'!Z28)))</f>
        <v/>
      </c>
      <c r="AE30" s="261" t="str">
        <f>IF(OR(E30="a",E30="A"),E30,IF(AND('Encodage réponses Es'!$AW28="!",'Encodage réponses Es'!AA28=""),"!",IF('Encodage réponses Es'!AA28="","",'Encodage réponses Es'!AA28)))</f>
        <v/>
      </c>
      <c r="AF30" s="261" t="str">
        <f>IF(OR(E30="a",E30="A"),E30,IF(AND('Encodage réponses Es'!$AW28="!",'Encodage réponses Es'!AB28=""),"!",IF('Encodage réponses Es'!AB28="","",'Encodage réponses Es'!AB28)))</f>
        <v/>
      </c>
      <c r="AG30" s="187" t="str">
        <f>IF(OR(E30="a",E30="A"),E30,IF(AND('Encodage réponses Es'!$AW28="!",'Encodage réponses Es'!AC28=""),"!",IF('Encodage réponses Es'!AC28="","",'Encodage réponses Es'!AC28)))</f>
        <v/>
      </c>
      <c r="AH30" s="187" t="str">
        <f>IF(OR(E30="a",E30="A"),E30,IF(AND('Encodage réponses Es'!$AW28="!",'Encodage réponses Es'!AD28=""),"!",IF('Encodage réponses Es'!AD28="","",'Encodage réponses Es'!AD28)))</f>
        <v/>
      </c>
      <c r="AI30" s="187" t="str">
        <f>IF(OR(E30="a",E30="A"),E30,IF(AND('Encodage réponses Es'!$AW28="!",'Encodage réponses Es'!AE28=""),"!",IF('Encodage réponses Es'!AE28="","",'Encodage réponses Es'!AE28)))</f>
        <v/>
      </c>
      <c r="AJ30" s="187" t="str">
        <f>IF(OR(E30="a",E30="A"),E30,IF(AND('Encodage réponses Es'!$AW28="!",'Encodage réponses Es'!AF28=""),"!",IF('Encodage réponses Es'!AF28="","",'Encodage réponses Es'!AF28)))</f>
        <v/>
      </c>
      <c r="AK30" s="187" t="str">
        <f>IF(OR(E30="a",E30="A"),E30,IF(AND('Encodage réponses Es'!$AW28="!",'Encodage réponses Es'!AG28=""),"!",IF('Encodage réponses Es'!AG28="","",'Encodage réponses Es'!AG28)))</f>
        <v/>
      </c>
      <c r="AL30" s="187" t="str">
        <f>IF(OR(E30="a",E30="A"),E30,IF(AND('Encodage réponses Es'!$AW28="!",'Encodage réponses Es'!AH28=""),"!",IF('Encodage réponses Es'!AH28="","",'Encodage réponses Es'!AH28)))</f>
        <v/>
      </c>
      <c r="AM30" s="187" t="str">
        <f>IF(OR(E30="a",E30="A"),E30,IF(AND('Encodage réponses Es'!$AW28="!",'Encodage réponses Es'!AI28=""),"!",IF('Encodage réponses Es'!AI28="","",'Encodage réponses Es'!AI28)))</f>
        <v/>
      </c>
      <c r="AN30" s="261" t="str">
        <f>IF(OR(E30="a",E30="A"),E30,IF(AND('Encodage réponses Es'!$AW28="!",'Encodage réponses Es'!AJ28=""),"!",IF('Encodage réponses Es'!AJ28="","",'Encodage réponses Es'!AJ28)))</f>
        <v/>
      </c>
      <c r="AO30" s="187" t="str">
        <f>IF(OR(E30="a",E30="A"),E30,IF(AND('Encodage réponses Es'!$AW28="!",'Encodage réponses Es'!AK28=""),"!",IF('Encodage réponses Es'!AK28="","",'Encodage réponses Es'!AK28)))</f>
        <v/>
      </c>
      <c r="AP30" s="261" t="str">
        <f>IF(OR(E30="a",E30="A"),E30,IF(AND('Encodage réponses Es'!$AW28="!",'Encodage réponses Es'!AL28=""),"!",IF('Encodage réponses Es'!AL28="","",'Encodage réponses Es'!AL28)))</f>
        <v/>
      </c>
      <c r="AQ30" s="312" t="str">
        <f>IF(OR(E30="a",E30="A"),E30,IF(AND('Encodage réponses Es'!$AW28="!",'Encodage réponses Es'!AM28=""),"!",IF('Encodage réponses Es'!AM28="","",'Encodage réponses Es'!AM28)))</f>
        <v/>
      </c>
      <c r="AR30" s="510" t="str">
        <f t="shared" si="7"/>
        <v/>
      </c>
      <c r="AS30" s="511"/>
      <c r="AT30" s="172" t="str">
        <f t="shared" si="8"/>
        <v/>
      </c>
      <c r="AU30" s="276" t="str">
        <f t="shared" si="9"/>
        <v/>
      </c>
      <c r="AV30" s="187" t="str">
        <f>IF(OR(E30="a",E30="A"),E30,IF(AND('Encodage réponses Es'!$AW28="!",'Encodage réponses Es'!L28=""),"!",IF('Encodage réponses Es'!L28="","",'Encodage réponses Es'!L28)))</f>
        <v/>
      </c>
      <c r="AW30" s="182" t="str">
        <f>IF(OR(E30="a",E30="A"),E30,IF(AND('Encodage réponses Es'!$AW28="!",'Encodage réponses Es'!M28=""),"!",IF('Encodage réponses Es'!M28="","",'Encodage réponses Es'!M28)))</f>
        <v/>
      </c>
      <c r="AX30" s="182" t="str">
        <f>IF(OR(E30="a",E30="A"),E30,IF(AND('Encodage réponses Es'!$AW28="!",'Encodage réponses Es'!N28=""),"!",IF('Encodage réponses Es'!N28="","",'Encodage réponses Es'!N28)))</f>
        <v/>
      </c>
      <c r="AY30" s="267" t="str">
        <f>IF(OR(E30="a",E30="A"),E30,IF(AND('Encodage réponses Es'!$AW28="!",'Encodage réponses Es'!O28=""),"!",IF('Encodage réponses Es'!O28="","",'Encodage réponses Es'!O28)))</f>
        <v/>
      </c>
      <c r="AZ30" s="512" t="str">
        <f t="shared" si="10"/>
        <v/>
      </c>
      <c r="BA30" s="507"/>
      <c r="BB30" s="180" t="str">
        <f>IF(OR(E30="a",E30="A"),E30,IF(AND('Encodage réponses Es'!$AW28="!",'Encodage réponses Es'!AN28=""),"!",IF('Encodage réponses Es'!AN28="","",'Encodage réponses Es'!AN28)))</f>
        <v/>
      </c>
      <c r="BC30" s="143" t="str">
        <f>IF(OR(E30="a",E30="A"),E30,IF(AND('Encodage réponses Es'!$AW28="!",'Encodage réponses Es'!AO28=""),"!",IF('Encodage réponses Es'!AO28="","",'Encodage réponses Es'!AO28)))</f>
        <v/>
      </c>
      <c r="BD30" s="143" t="str">
        <f>IF(OR(E30="a",E30="A"),E30,IF(AND('Encodage réponses Es'!$AW28="!",'Encodage réponses Es'!AP28=""),"!",IF('Encodage réponses Es'!AP28="","",'Encodage réponses Es'!AP28)))</f>
        <v/>
      </c>
      <c r="BE30" s="272" t="str">
        <f>IF(OR(E30="a",E30="A"),E30,IF(AND('Encodage réponses Es'!$AW28="!",'Encodage réponses Es'!AQ28=""),"!",IF('Encodage réponses Es'!AQ28="","",'Encodage réponses Es'!AQ28)))</f>
        <v/>
      </c>
      <c r="BF30" s="272" t="str">
        <f>IF(OR(E30="a",E30="A"),E30,IF(AND('Encodage réponses Es'!$AW28="!",'Encodage réponses Es'!AR28=""),"!",IF('Encodage réponses Es'!AR28="","",'Encodage réponses Es'!AR28)))</f>
        <v/>
      </c>
      <c r="BG30" s="272" t="str">
        <f>IF(OR(E30="a",E30="A"),E30,IF(AND('Encodage réponses Es'!$AW28="!",'Encodage réponses Es'!AS28=""),"!",IF('Encodage réponses Es'!AS28="","",'Encodage réponses Es'!AS28)))</f>
        <v/>
      </c>
      <c r="BH30" s="272" t="str">
        <f>IF(OR(E30="a",E30="A"),E30,IF(AND('Encodage réponses Es'!$AW28="!",'Encodage réponses Es'!AT28=""),"!",IF('Encodage réponses Es'!AT28="","",'Encodage réponses Es'!AT28)))</f>
        <v/>
      </c>
      <c r="BI30" s="272" t="str">
        <f>IF(OR(E30="a",E30="A"),E30,IF(AND('Encodage réponses Es'!$AW28="!",'Encodage réponses Es'!AU28=""),"!",IF('Encodage réponses Es'!AU28="","",'Encodage réponses Es'!AU28)))</f>
        <v/>
      </c>
      <c r="BJ30" s="314" t="str">
        <f>IF(OR(E30="a",E30="A"),E30,IF(AND('Encodage réponses Es'!$AW28="!",'Encodage réponses Es'!AV28=""),"!",IF('Encodage réponses Es'!AV28="","",'Encodage réponses Es'!AV28)))</f>
        <v/>
      </c>
      <c r="BK30" s="506" t="str">
        <f t="shared" si="11"/>
        <v/>
      </c>
      <c r="BL30" s="507"/>
      <c r="BM30" s="279" t="str">
        <f t="shared" si="12"/>
        <v/>
      </c>
      <c r="BN30" s="282" t="str">
        <f t="shared" si="13"/>
        <v/>
      </c>
    </row>
    <row r="31" spans="1:66" ht="11.25" customHeight="1" x14ac:dyDescent="0.25">
      <c r="A31" s="569"/>
      <c r="B31" s="570"/>
      <c r="C31" s="21">
        <v>27</v>
      </c>
      <c r="D31" s="21" t="str">
        <f>IF('Encodage réponses Es'!F29=0,"",'Encodage réponses Es'!F29)</f>
        <v/>
      </c>
      <c r="E31" s="207" t="str">
        <f>IF('Encodage réponses Es'!I29="","",'Encodage réponses Es'!I29)</f>
        <v/>
      </c>
      <c r="F31" s="87"/>
      <c r="G31" s="172" t="str">
        <f t="shared" si="0"/>
        <v/>
      </c>
      <c r="H31" s="134" t="str">
        <f t="shared" si="1"/>
        <v/>
      </c>
      <c r="I31" s="174"/>
      <c r="J31" s="172" t="str">
        <f t="shared" si="2"/>
        <v/>
      </c>
      <c r="K31" s="134" t="str">
        <f t="shared" si="3"/>
        <v/>
      </c>
      <c r="L31" s="174"/>
      <c r="M31" s="172" t="str">
        <f t="shared" si="4"/>
        <v/>
      </c>
      <c r="N31" s="134" t="str">
        <f t="shared" si="5"/>
        <v/>
      </c>
      <c r="O31" s="175"/>
      <c r="P31" s="256" t="str">
        <f>IF(OR(E31="a",E31="A"),E31,IF(AND('Encodage réponses Es'!AW29="!",'Encodage réponses Es'!J29=""),"!",IF('Encodage réponses Es'!J29="","",'Encodage réponses Es'!J29)))</f>
        <v/>
      </c>
      <c r="Q31" s="267" t="str">
        <f>IF(OR(E31="a",E31="A"),E31,IF(AND('Encodage réponses Es'!AW29="!",'Encodage réponses Es'!K29=""),"!",IF('Encodage réponses Es'!K29="","",'Encodage réponses Es'!K29)))</f>
        <v/>
      </c>
      <c r="R31" s="515" t="str">
        <f t="shared" si="6"/>
        <v/>
      </c>
      <c r="S31" s="516"/>
      <c r="T31" s="265" t="str">
        <f>IF(OR(E31="a",E31="A"),E31,IF(AND('Encodage réponses Es'!$AW29="!",'Encodage réponses Es'!P29=""),"!",IF('Encodage réponses Es'!P29="","",'Encodage réponses Es'!P29)))</f>
        <v/>
      </c>
      <c r="U31" s="187" t="str">
        <f>IF(OR(E31="a",E31="A"),E31,IF(AND('Encodage réponses Es'!$AW29="!",'Encodage réponses Es'!Q29=""),"!",IF('Encodage réponses Es'!Q29="","",'Encodage réponses Es'!Q29)))</f>
        <v/>
      </c>
      <c r="V31" s="187" t="str">
        <f>IF(OR(E31="a",E31="A"),E31,IF(AND('Encodage réponses Es'!$AW29="!",'Encodage réponses Es'!R29=""),"!",IF('Encodage réponses Es'!R29="","",'Encodage réponses Es'!R29)))</f>
        <v/>
      </c>
      <c r="W31" s="187" t="str">
        <f>IF(OR(E31="a",E31="A"),E31,IF(AND('Encodage réponses Es'!$AW29="!",'Encodage réponses Es'!S29=""),"!",IF('Encodage réponses Es'!S29="","",'Encodage réponses Es'!S29)))</f>
        <v/>
      </c>
      <c r="X31" s="187" t="str">
        <f>IF(OR(E31="a",E31="A"),E31,IF(AND('Encodage réponses Es'!$AW29="!",'Encodage réponses Es'!T29=""),"!",IF('Encodage réponses Es'!T29="","",'Encodage réponses Es'!T29)))</f>
        <v/>
      </c>
      <c r="Y31" s="187" t="str">
        <f>IF(OR(E31="a",E31="A"),E31,IF(AND('Encodage réponses Es'!$AW29="!",'Encodage réponses Es'!U29=""),"!",IF('Encodage réponses Es'!U29="","",'Encodage réponses Es'!U29)))</f>
        <v/>
      </c>
      <c r="Z31" s="187" t="str">
        <f>IF(OR(E31="a",E31="A"),E31,IF(AND('Encodage réponses Es'!$AW29="!",'Encodage réponses Es'!V29=""),"!",IF('Encodage réponses Es'!V29="","",'Encodage réponses Es'!V29)))</f>
        <v/>
      </c>
      <c r="AA31" s="261" t="str">
        <f>IF(OR(E31="a",E31="A"),E31,IF(AND('Encodage réponses Es'!$AW29="!",'Encodage réponses Es'!W29=""),"!",IF('Encodage réponses Es'!W29="","",'Encodage réponses Es'!W29)))</f>
        <v/>
      </c>
      <c r="AB31" s="261" t="str">
        <f>IF(OR(E31="a",E31="A"),E31,IF(AND('Encodage réponses Es'!$AW29="!",'Encodage réponses Es'!X29=""),"!",IF('Encodage réponses Es'!X29="","",'Encodage réponses Es'!X29)))</f>
        <v/>
      </c>
      <c r="AC31" s="261" t="str">
        <f>IF(OR(E31="a",E31="A"),E31,IF(AND('Encodage réponses Es'!$AW29="!",'Encodage réponses Es'!Y29=""),"!",IF('Encodage réponses Es'!Y29="","",'Encodage réponses Es'!Y29)))</f>
        <v/>
      </c>
      <c r="AD31" s="261" t="str">
        <f>IF(OR(E31="a",E31="A"),E31,IF(AND('Encodage réponses Es'!$AW29="!",'Encodage réponses Es'!Z29=""),"!",IF('Encodage réponses Es'!Z29="","",'Encodage réponses Es'!Z29)))</f>
        <v/>
      </c>
      <c r="AE31" s="261" t="str">
        <f>IF(OR(E31="a",E31="A"),E31,IF(AND('Encodage réponses Es'!$AW29="!",'Encodage réponses Es'!AA29=""),"!",IF('Encodage réponses Es'!AA29="","",'Encodage réponses Es'!AA29)))</f>
        <v/>
      </c>
      <c r="AF31" s="261" t="str">
        <f>IF(OR(E31="a",E31="A"),E31,IF(AND('Encodage réponses Es'!$AW29="!",'Encodage réponses Es'!AB29=""),"!",IF('Encodage réponses Es'!AB29="","",'Encodage réponses Es'!AB29)))</f>
        <v/>
      </c>
      <c r="AG31" s="187" t="str">
        <f>IF(OR(E31="a",E31="A"),E31,IF(AND('Encodage réponses Es'!$AW29="!",'Encodage réponses Es'!AC29=""),"!",IF('Encodage réponses Es'!AC29="","",'Encodage réponses Es'!AC29)))</f>
        <v/>
      </c>
      <c r="AH31" s="187" t="str">
        <f>IF(OR(E31="a",E31="A"),E31,IF(AND('Encodage réponses Es'!$AW29="!",'Encodage réponses Es'!AD29=""),"!",IF('Encodage réponses Es'!AD29="","",'Encodage réponses Es'!AD29)))</f>
        <v/>
      </c>
      <c r="AI31" s="187" t="str">
        <f>IF(OR(E31="a",E31="A"),E31,IF(AND('Encodage réponses Es'!$AW29="!",'Encodage réponses Es'!AE29=""),"!",IF('Encodage réponses Es'!AE29="","",'Encodage réponses Es'!AE29)))</f>
        <v/>
      </c>
      <c r="AJ31" s="187" t="str">
        <f>IF(OR(E31="a",E31="A"),E31,IF(AND('Encodage réponses Es'!$AW29="!",'Encodage réponses Es'!AF29=""),"!",IF('Encodage réponses Es'!AF29="","",'Encodage réponses Es'!AF29)))</f>
        <v/>
      </c>
      <c r="AK31" s="187" t="str">
        <f>IF(OR(E31="a",E31="A"),E31,IF(AND('Encodage réponses Es'!$AW29="!",'Encodage réponses Es'!AG29=""),"!",IF('Encodage réponses Es'!AG29="","",'Encodage réponses Es'!AG29)))</f>
        <v/>
      </c>
      <c r="AL31" s="187" t="str">
        <f>IF(OR(E31="a",E31="A"),E31,IF(AND('Encodage réponses Es'!$AW29="!",'Encodage réponses Es'!AH29=""),"!",IF('Encodage réponses Es'!AH29="","",'Encodage réponses Es'!AH29)))</f>
        <v/>
      </c>
      <c r="AM31" s="187" t="str">
        <f>IF(OR(E31="a",E31="A"),E31,IF(AND('Encodage réponses Es'!$AW29="!",'Encodage réponses Es'!AI29=""),"!",IF('Encodage réponses Es'!AI29="","",'Encodage réponses Es'!AI29)))</f>
        <v/>
      </c>
      <c r="AN31" s="261" t="str">
        <f>IF(OR(E31="a",E31="A"),E31,IF(AND('Encodage réponses Es'!$AW29="!",'Encodage réponses Es'!AJ29=""),"!",IF('Encodage réponses Es'!AJ29="","",'Encodage réponses Es'!AJ29)))</f>
        <v/>
      </c>
      <c r="AO31" s="187" t="str">
        <f>IF(OR(E31="a",E31="A"),E31,IF(AND('Encodage réponses Es'!$AW29="!",'Encodage réponses Es'!AK29=""),"!",IF('Encodage réponses Es'!AK29="","",'Encodage réponses Es'!AK29)))</f>
        <v/>
      </c>
      <c r="AP31" s="261" t="str">
        <f>IF(OR(E31="a",E31="A"),E31,IF(AND('Encodage réponses Es'!$AW29="!",'Encodage réponses Es'!AL29=""),"!",IF('Encodage réponses Es'!AL29="","",'Encodage réponses Es'!AL29)))</f>
        <v/>
      </c>
      <c r="AQ31" s="312" t="str">
        <f>IF(OR(E31="a",E31="A"),E31,IF(AND('Encodage réponses Es'!$AW29="!",'Encodage réponses Es'!AM29=""),"!",IF('Encodage réponses Es'!AM29="","",'Encodage réponses Es'!AM29)))</f>
        <v/>
      </c>
      <c r="AR31" s="510" t="str">
        <f t="shared" si="7"/>
        <v/>
      </c>
      <c r="AS31" s="511"/>
      <c r="AT31" s="172" t="str">
        <f t="shared" si="8"/>
        <v/>
      </c>
      <c r="AU31" s="276" t="str">
        <f t="shared" si="9"/>
        <v/>
      </c>
      <c r="AV31" s="187" t="str">
        <f>IF(OR(E31="a",E31="A"),E31,IF(AND('Encodage réponses Es'!$AW29="!",'Encodage réponses Es'!L29=""),"!",IF('Encodage réponses Es'!L29="","",'Encodage réponses Es'!L29)))</f>
        <v/>
      </c>
      <c r="AW31" s="182" t="str">
        <f>IF(OR(E31="a",E31="A"),E31,IF(AND('Encodage réponses Es'!$AW29="!",'Encodage réponses Es'!M29=""),"!",IF('Encodage réponses Es'!M29="","",'Encodage réponses Es'!M29)))</f>
        <v/>
      </c>
      <c r="AX31" s="182" t="str">
        <f>IF(OR(E31="a",E31="A"),E31,IF(AND('Encodage réponses Es'!$AW29="!",'Encodage réponses Es'!N29=""),"!",IF('Encodage réponses Es'!N29="","",'Encodage réponses Es'!N29)))</f>
        <v/>
      </c>
      <c r="AY31" s="267" t="str">
        <f>IF(OR(E31="a",E31="A"),E31,IF(AND('Encodage réponses Es'!$AW29="!",'Encodage réponses Es'!O29=""),"!",IF('Encodage réponses Es'!O29="","",'Encodage réponses Es'!O29)))</f>
        <v/>
      </c>
      <c r="AZ31" s="512" t="str">
        <f t="shared" si="10"/>
        <v/>
      </c>
      <c r="BA31" s="507"/>
      <c r="BB31" s="180" t="str">
        <f>IF(OR(E31="a",E31="A"),E31,IF(AND('Encodage réponses Es'!$AW29="!",'Encodage réponses Es'!AN29=""),"!",IF('Encodage réponses Es'!AN29="","",'Encodage réponses Es'!AN29)))</f>
        <v/>
      </c>
      <c r="BC31" s="143" t="str">
        <f>IF(OR(E31="a",E31="A"),E31,IF(AND('Encodage réponses Es'!$AW29="!",'Encodage réponses Es'!AO29=""),"!",IF('Encodage réponses Es'!AO29="","",'Encodage réponses Es'!AO29)))</f>
        <v/>
      </c>
      <c r="BD31" s="143" t="str">
        <f>IF(OR(E31="a",E31="A"),E31,IF(AND('Encodage réponses Es'!$AW29="!",'Encodage réponses Es'!AP29=""),"!",IF('Encodage réponses Es'!AP29="","",'Encodage réponses Es'!AP29)))</f>
        <v/>
      </c>
      <c r="BE31" s="272" t="str">
        <f>IF(OR(E31="a",E31="A"),E31,IF(AND('Encodage réponses Es'!$AW29="!",'Encodage réponses Es'!AQ29=""),"!",IF('Encodage réponses Es'!AQ29="","",'Encodage réponses Es'!AQ29)))</f>
        <v/>
      </c>
      <c r="BF31" s="272" t="str">
        <f>IF(OR(E31="a",E31="A"),E31,IF(AND('Encodage réponses Es'!$AW29="!",'Encodage réponses Es'!AR29=""),"!",IF('Encodage réponses Es'!AR29="","",'Encodage réponses Es'!AR29)))</f>
        <v/>
      </c>
      <c r="BG31" s="272" t="str">
        <f>IF(OR(E31="a",E31="A"),E31,IF(AND('Encodage réponses Es'!$AW29="!",'Encodage réponses Es'!AS29=""),"!",IF('Encodage réponses Es'!AS29="","",'Encodage réponses Es'!AS29)))</f>
        <v/>
      </c>
      <c r="BH31" s="272" t="str">
        <f>IF(OR(E31="a",E31="A"),E31,IF(AND('Encodage réponses Es'!$AW29="!",'Encodage réponses Es'!AT29=""),"!",IF('Encodage réponses Es'!AT29="","",'Encodage réponses Es'!AT29)))</f>
        <v/>
      </c>
      <c r="BI31" s="272" t="str">
        <f>IF(OR(E31="a",E31="A"),E31,IF(AND('Encodage réponses Es'!$AW29="!",'Encodage réponses Es'!AU29=""),"!",IF('Encodage réponses Es'!AU29="","",'Encodage réponses Es'!AU29)))</f>
        <v/>
      </c>
      <c r="BJ31" s="314" t="str">
        <f>IF(OR(E31="a",E31="A"),E31,IF(AND('Encodage réponses Es'!$AW29="!",'Encodage réponses Es'!AV29=""),"!",IF('Encodage réponses Es'!AV29="","",'Encodage réponses Es'!AV29)))</f>
        <v/>
      </c>
      <c r="BK31" s="506" t="str">
        <f t="shared" si="11"/>
        <v/>
      </c>
      <c r="BL31" s="507"/>
      <c r="BM31" s="279" t="str">
        <f t="shared" si="12"/>
        <v/>
      </c>
      <c r="BN31" s="282" t="str">
        <f t="shared" si="13"/>
        <v/>
      </c>
    </row>
    <row r="32" spans="1:66" ht="11.25" customHeight="1" x14ac:dyDescent="0.25">
      <c r="A32" s="569"/>
      <c r="B32" s="570"/>
      <c r="C32" s="21">
        <v>28</v>
      </c>
      <c r="D32" s="21" t="str">
        <f>IF('Encodage réponses Es'!F30=0,"",'Encodage réponses Es'!F30)</f>
        <v/>
      </c>
      <c r="E32" s="207" t="str">
        <f>IF('Encodage réponses Es'!I30="","",'Encodage réponses Es'!I30)</f>
        <v/>
      </c>
      <c r="F32" s="87"/>
      <c r="G32" s="172" t="str">
        <f t="shared" si="0"/>
        <v/>
      </c>
      <c r="H32" s="134" t="str">
        <f t="shared" si="1"/>
        <v/>
      </c>
      <c r="I32" s="174"/>
      <c r="J32" s="172" t="str">
        <f t="shared" si="2"/>
        <v/>
      </c>
      <c r="K32" s="134" t="str">
        <f t="shared" si="3"/>
        <v/>
      </c>
      <c r="L32" s="174"/>
      <c r="M32" s="172" t="str">
        <f t="shared" si="4"/>
        <v/>
      </c>
      <c r="N32" s="134" t="str">
        <f t="shared" si="5"/>
        <v/>
      </c>
      <c r="O32" s="175"/>
      <c r="P32" s="257" t="str">
        <f>IF(OR(E32="a",E32="A"),E32,IF(AND('Encodage réponses Es'!AW30="!",'Encodage réponses Es'!J30=""),"!",IF('Encodage réponses Es'!J30="","",'Encodage réponses Es'!J30)))</f>
        <v/>
      </c>
      <c r="Q32" s="267" t="str">
        <f>IF(OR(E32="a",E32="A"),E32,IF(AND('Encodage réponses Es'!AW30="!",'Encodage réponses Es'!K30=""),"!",IF('Encodage réponses Es'!K30="","",'Encodage réponses Es'!K30)))</f>
        <v/>
      </c>
      <c r="R32" s="515" t="str">
        <f t="shared" si="6"/>
        <v/>
      </c>
      <c r="S32" s="516"/>
      <c r="T32" s="265" t="str">
        <f>IF(OR(E32="a",E32="A"),E32,IF(AND('Encodage réponses Es'!$AW30="!",'Encodage réponses Es'!P30=""),"!",IF('Encodage réponses Es'!P30="","",'Encodage réponses Es'!P30)))</f>
        <v/>
      </c>
      <c r="U32" s="187" t="str">
        <f>IF(OR(E32="a",E32="A"),E32,IF(AND('Encodage réponses Es'!$AW30="!",'Encodage réponses Es'!Q30=""),"!",IF('Encodage réponses Es'!Q30="","",'Encodage réponses Es'!Q30)))</f>
        <v/>
      </c>
      <c r="V32" s="187" t="str">
        <f>IF(OR(E32="a",E32="A"),E32,IF(AND('Encodage réponses Es'!$AW30="!",'Encodage réponses Es'!R30=""),"!",IF('Encodage réponses Es'!R30="","",'Encodage réponses Es'!R30)))</f>
        <v/>
      </c>
      <c r="W32" s="187" t="str">
        <f>IF(OR(E32="a",E32="A"),E32,IF(AND('Encodage réponses Es'!$AW30="!",'Encodage réponses Es'!S30=""),"!",IF('Encodage réponses Es'!S30="","",'Encodage réponses Es'!S30)))</f>
        <v/>
      </c>
      <c r="X32" s="187" t="str">
        <f>IF(OR(E32="a",E32="A"),E32,IF(AND('Encodage réponses Es'!$AW30="!",'Encodage réponses Es'!T30=""),"!",IF('Encodage réponses Es'!T30="","",'Encodage réponses Es'!T30)))</f>
        <v/>
      </c>
      <c r="Y32" s="187" t="str">
        <f>IF(OR(E32="a",E32="A"),E32,IF(AND('Encodage réponses Es'!$AW30="!",'Encodage réponses Es'!U30=""),"!",IF('Encodage réponses Es'!U30="","",'Encodage réponses Es'!U30)))</f>
        <v/>
      </c>
      <c r="Z32" s="187" t="str">
        <f>IF(OR(E32="a",E32="A"),E32,IF(AND('Encodage réponses Es'!$AW30="!",'Encodage réponses Es'!V30=""),"!",IF('Encodage réponses Es'!V30="","",'Encodage réponses Es'!V30)))</f>
        <v/>
      </c>
      <c r="AA32" s="261" t="str">
        <f>IF(OR(E32="a",E32="A"),E32,IF(AND('Encodage réponses Es'!$AW30="!",'Encodage réponses Es'!W30=""),"!",IF('Encodage réponses Es'!W30="","",'Encodage réponses Es'!W30)))</f>
        <v/>
      </c>
      <c r="AB32" s="261" t="str">
        <f>IF(OR(E32="a",E32="A"),E32,IF(AND('Encodage réponses Es'!$AW30="!",'Encodage réponses Es'!X30=""),"!",IF('Encodage réponses Es'!X30="","",'Encodage réponses Es'!X30)))</f>
        <v/>
      </c>
      <c r="AC32" s="261" t="str">
        <f>IF(OR(E32="a",E32="A"),E32,IF(AND('Encodage réponses Es'!$AW30="!",'Encodage réponses Es'!Y30=""),"!",IF('Encodage réponses Es'!Y30="","",'Encodage réponses Es'!Y30)))</f>
        <v/>
      </c>
      <c r="AD32" s="261" t="str">
        <f>IF(OR(E32="a",E32="A"),E32,IF(AND('Encodage réponses Es'!$AW30="!",'Encodage réponses Es'!Z30=""),"!",IF('Encodage réponses Es'!Z30="","",'Encodage réponses Es'!Z30)))</f>
        <v/>
      </c>
      <c r="AE32" s="261" t="str">
        <f>IF(OR(E32="a",E32="A"),E32,IF(AND('Encodage réponses Es'!$AW30="!",'Encodage réponses Es'!AA30=""),"!",IF('Encodage réponses Es'!AA30="","",'Encodage réponses Es'!AA30)))</f>
        <v/>
      </c>
      <c r="AF32" s="261" t="str">
        <f>IF(OR(E32="a",E32="A"),E32,IF(AND('Encodage réponses Es'!$AW30="!",'Encodage réponses Es'!AB30=""),"!",IF('Encodage réponses Es'!AB30="","",'Encodage réponses Es'!AB30)))</f>
        <v/>
      </c>
      <c r="AG32" s="187" t="str">
        <f>IF(OR(E32="a",E32="A"),E32,IF(AND('Encodage réponses Es'!$AW30="!",'Encodage réponses Es'!AC30=""),"!",IF('Encodage réponses Es'!AC30="","",'Encodage réponses Es'!AC30)))</f>
        <v/>
      </c>
      <c r="AH32" s="187" t="str">
        <f>IF(OR(E32="a",E32="A"),E32,IF(AND('Encodage réponses Es'!$AW30="!",'Encodage réponses Es'!AD30=""),"!",IF('Encodage réponses Es'!AD30="","",'Encodage réponses Es'!AD30)))</f>
        <v/>
      </c>
      <c r="AI32" s="187" t="str">
        <f>IF(OR(E32="a",E32="A"),E32,IF(AND('Encodage réponses Es'!$AW30="!",'Encodage réponses Es'!AE30=""),"!",IF('Encodage réponses Es'!AE30="","",'Encodage réponses Es'!AE30)))</f>
        <v/>
      </c>
      <c r="AJ32" s="187" t="str">
        <f>IF(OR(E32="a",E32="A"),E32,IF(AND('Encodage réponses Es'!$AW30="!",'Encodage réponses Es'!AF30=""),"!",IF('Encodage réponses Es'!AF30="","",'Encodage réponses Es'!AF30)))</f>
        <v/>
      </c>
      <c r="AK32" s="187" t="str">
        <f>IF(OR(E32="a",E32="A"),E32,IF(AND('Encodage réponses Es'!$AW30="!",'Encodage réponses Es'!AG30=""),"!",IF('Encodage réponses Es'!AG30="","",'Encodage réponses Es'!AG30)))</f>
        <v/>
      </c>
      <c r="AL32" s="187" t="str">
        <f>IF(OR(E32="a",E32="A"),E32,IF(AND('Encodage réponses Es'!$AW30="!",'Encodage réponses Es'!AH30=""),"!",IF('Encodage réponses Es'!AH30="","",'Encodage réponses Es'!AH30)))</f>
        <v/>
      </c>
      <c r="AM32" s="187" t="str">
        <f>IF(OR(E32="a",E32="A"),E32,IF(AND('Encodage réponses Es'!$AW30="!",'Encodage réponses Es'!AI30=""),"!",IF('Encodage réponses Es'!AI30="","",'Encodage réponses Es'!AI30)))</f>
        <v/>
      </c>
      <c r="AN32" s="261" t="str">
        <f>IF(OR(E32="a",E32="A"),E32,IF(AND('Encodage réponses Es'!$AW30="!",'Encodage réponses Es'!AJ30=""),"!",IF('Encodage réponses Es'!AJ30="","",'Encodage réponses Es'!AJ30)))</f>
        <v/>
      </c>
      <c r="AO32" s="187" t="str">
        <f>IF(OR(E32="a",E32="A"),E32,IF(AND('Encodage réponses Es'!$AW30="!",'Encodage réponses Es'!AK30=""),"!",IF('Encodage réponses Es'!AK30="","",'Encodage réponses Es'!AK30)))</f>
        <v/>
      </c>
      <c r="AP32" s="261" t="str">
        <f>IF(OR(E32="a",E32="A"),E32,IF(AND('Encodage réponses Es'!$AW30="!",'Encodage réponses Es'!AL30=""),"!",IF('Encodage réponses Es'!AL30="","",'Encodage réponses Es'!AL30)))</f>
        <v/>
      </c>
      <c r="AQ32" s="312" t="str">
        <f>IF(OR(E32="a",E32="A"),E32,IF(AND('Encodage réponses Es'!$AW30="!",'Encodage réponses Es'!AM30=""),"!",IF('Encodage réponses Es'!AM30="","",'Encodage réponses Es'!AM30)))</f>
        <v/>
      </c>
      <c r="AR32" s="510" t="str">
        <f t="shared" si="7"/>
        <v/>
      </c>
      <c r="AS32" s="511"/>
      <c r="AT32" s="172" t="str">
        <f t="shared" si="8"/>
        <v/>
      </c>
      <c r="AU32" s="276" t="str">
        <f t="shared" si="9"/>
        <v/>
      </c>
      <c r="AV32" s="180" t="str">
        <f>IF(OR(E32="a",E32="A"),E32,IF(AND('Encodage réponses Es'!$AW30="!",'Encodage réponses Es'!L30=""),"!",IF('Encodage réponses Es'!L30="","",'Encodage réponses Es'!L30)))</f>
        <v/>
      </c>
      <c r="AW32" s="143" t="str">
        <f>IF(OR(E32="a",E32="A"),E32,IF(AND('Encodage réponses Es'!$AW30="!",'Encodage réponses Es'!M30=""),"!",IF('Encodage réponses Es'!M30="","",'Encodage réponses Es'!M30)))</f>
        <v/>
      </c>
      <c r="AX32" s="143" t="str">
        <f>IF(OR(E32="a",E32="A"),E32,IF(AND('Encodage réponses Es'!$AW30="!",'Encodage réponses Es'!N30=""),"!",IF('Encodage réponses Es'!N30="","",'Encodage réponses Es'!N30)))</f>
        <v/>
      </c>
      <c r="AY32" s="270" t="str">
        <f>IF(OR(E32="a",E32="A"),E32,IF(AND('Encodage réponses Es'!$AW30="!",'Encodage réponses Es'!O30=""),"!",IF('Encodage réponses Es'!O30="","",'Encodage réponses Es'!O30)))</f>
        <v/>
      </c>
      <c r="AZ32" s="512" t="str">
        <f t="shared" si="10"/>
        <v/>
      </c>
      <c r="BA32" s="507"/>
      <c r="BB32" s="180" t="str">
        <f>IF(OR(E32="a",E32="A"),E32,IF(AND('Encodage réponses Es'!$AW30="!",'Encodage réponses Es'!AN30=""),"!",IF('Encodage réponses Es'!AN30="","",'Encodage réponses Es'!AN30)))</f>
        <v/>
      </c>
      <c r="BC32" s="143" t="str">
        <f>IF(OR(E32="a",E32="A"),E32,IF(AND('Encodage réponses Es'!$AW30="!",'Encodage réponses Es'!AO30=""),"!",IF('Encodage réponses Es'!AO30="","",'Encodage réponses Es'!AO30)))</f>
        <v/>
      </c>
      <c r="BD32" s="143" t="str">
        <f>IF(OR(E32="a",E32="A"),E32,IF(AND('Encodage réponses Es'!$AW30="!",'Encodage réponses Es'!AP30=""),"!",IF('Encodage réponses Es'!AP30="","",'Encodage réponses Es'!AP30)))</f>
        <v/>
      </c>
      <c r="BE32" s="272" t="str">
        <f>IF(OR(E32="a",E32="A"),E32,IF(AND('Encodage réponses Es'!$AW30="!",'Encodage réponses Es'!AQ30=""),"!",IF('Encodage réponses Es'!AQ30="","",'Encodage réponses Es'!AQ30)))</f>
        <v/>
      </c>
      <c r="BF32" s="272" t="str">
        <f>IF(OR(E32="a",E32="A"),E32,IF(AND('Encodage réponses Es'!$AW30="!",'Encodage réponses Es'!AR30=""),"!",IF('Encodage réponses Es'!AR30="","",'Encodage réponses Es'!AR30)))</f>
        <v/>
      </c>
      <c r="BG32" s="272" t="str">
        <f>IF(OR(E32="a",E32="A"),E32,IF(AND('Encodage réponses Es'!$AW30="!",'Encodage réponses Es'!AS30=""),"!",IF('Encodage réponses Es'!AS30="","",'Encodage réponses Es'!AS30)))</f>
        <v/>
      </c>
      <c r="BH32" s="272" t="str">
        <f>IF(OR(E32="a",E32="A"),E32,IF(AND('Encodage réponses Es'!$AW30="!",'Encodage réponses Es'!AT30=""),"!",IF('Encodage réponses Es'!AT30="","",'Encodage réponses Es'!AT30)))</f>
        <v/>
      </c>
      <c r="BI32" s="272" t="str">
        <f>IF(OR(E32="a",E32="A"),E32,IF(AND('Encodage réponses Es'!$AW30="!",'Encodage réponses Es'!AU30=""),"!",IF('Encodage réponses Es'!AU30="","",'Encodage réponses Es'!AU30)))</f>
        <v/>
      </c>
      <c r="BJ32" s="314" t="str">
        <f>IF(OR(E32="a",E32="A"),E32,IF(AND('Encodage réponses Es'!$AW30="!",'Encodage réponses Es'!AV30=""),"!",IF('Encodage réponses Es'!AV30="","",'Encodage réponses Es'!AV30)))</f>
        <v/>
      </c>
      <c r="BK32" s="506" t="str">
        <f t="shared" si="11"/>
        <v/>
      </c>
      <c r="BL32" s="507"/>
      <c r="BM32" s="279" t="str">
        <f t="shared" si="12"/>
        <v/>
      </c>
      <c r="BN32" s="282" t="str">
        <f t="shared" si="13"/>
        <v/>
      </c>
    </row>
    <row r="33" spans="1:67" ht="11.25" customHeight="1" x14ac:dyDescent="0.25">
      <c r="A33" s="569"/>
      <c r="B33" s="570"/>
      <c r="C33" s="21">
        <v>29</v>
      </c>
      <c r="D33" s="21" t="str">
        <f>IF('Encodage réponses Es'!F31=0,"",'Encodage réponses Es'!F31)</f>
        <v/>
      </c>
      <c r="E33" s="207" t="str">
        <f>IF('Encodage réponses Es'!I31="","",'Encodage réponses Es'!I31)</f>
        <v/>
      </c>
      <c r="F33" s="87"/>
      <c r="G33" s="172" t="str">
        <f t="shared" si="0"/>
        <v/>
      </c>
      <c r="H33" s="134" t="str">
        <f t="shared" si="1"/>
        <v/>
      </c>
      <c r="I33" s="174"/>
      <c r="J33" s="172" t="str">
        <f t="shared" si="2"/>
        <v/>
      </c>
      <c r="K33" s="134" t="str">
        <f t="shared" si="3"/>
        <v/>
      </c>
      <c r="L33" s="174"/>
      <c r="M33" s="172" t="str">
        <f t="shared" si="4"/>
        <v/>
      </c>
      <c r="N33" s="134" t="str">
        <f t="shared" si="5"/>
        <v/>
      </c>
      <c r="O33" s="175"/>
      <c r="P33" s="185" t="str">
        <f>IF(OR(E33="a",E33="A"),E33,IF(AND('Encodage réponses Es'!AW31="!",'Encodage réponses Es'!J31=""),"!",IF('Encodage réponses Es'!J31="","",'Encodage réponses Es'!J31)))</f>
        <v/>
      </c>
      <c r="Q33" s="267" t="str">
        <f>IF(OR(E33="a",E33="A"),E33,IF(AND('Encodage réponses Es'!AW31="!",'Encodage réponses Es'!K31=""),"!",IF('Encodage réponses Es'!K31="","",'Encodage réponses Es'!K31)))</f>
        <v/>
      </c>
      <c r="R33" s="515" t="str">
        <f t="shared" si="6"/>
        <v/>
      </c>
      <c r="S33" s="516"/>
      <c r="T33" s="265" t="str">
        <f>IF(OR(E33="a",E33="A"),E33,IF(AND('Encodage réponses Es'!$AW31="!",'Encodage réponses Es'!P31=""),"!",IF('Encodage réponses Es'!P31="","",'Encodage réponses Es'!P31)))</f>
        <v/>
      </c>
      <c r="U33" s="187" t="str">
        <f>IF(OR(E33="a",E33="A"),E33,IF(AND('Encodage réponses Es'!$AW31="!",'Encodage réponses Es'!Q31=""),"!",IF('Encodage réponses Es'!Q31="","",'Encodage réponses Es'!Q31)))</f>
        <v/>
      </c>
      <c r="V33" s="187" t="str">
        <f>IF(OR(E33="a",E33="A"),E33,IF(AND('Encodage réponses Es'!$AW31="!",'Encodage réponses Es'!R31=""),"!",IF('Encodage réponses Es'!R31="","",'Encodage réponses Es'!R31)))</f>
        <v/>
      </c>
      <c r="W33" s="187" t="str">
        <f>IF(OR(E33="a",E33="A"),E33,IF(AND('Encodage réponses Es'!$AW31="!",'Encodage réponses Es'!S31=""),"!",IF('Encodage réponses Es'!S31="","",'Encodage réponses Es'!S31)))</f>
        <v/>
      </c>
      <c r="X33" s="187" t="str">
        <f>IF(OR(E33="a",E33="A"),E33,IF(AND('Encodage réponses Es'!$AW31="!",'Encodage réponses Es'!T31=""),"!",IF('Encodage réponses Es'!T31="","",'Encodage réponses Es'!T31)))</f>
        <v/>
      </c>
      <c r="Y33" s="187" t="str">
        <f>IF(OR(E33="a",E33="A"),E33,IF(AND('Encodage réponses Es'!$AW31="!",'Encodage réponses Es'!U31=""),"!",IF('Encodage réponses Es'!U31="","",'Encodage réponses Es'!U31)))</f>
        <v/>
      </c>
      <c r="Z33" s="187" t="str">
        <f>IF(OR(E33="a",E33="A"),E33,IF(AND('Encodage réponses Es'!$AW31="!",'Encodage réponses Es'!V31=""),"!",IF('Encodage réponses Es'!V31="","",'Encodage réponses Es'!V31)))</f>
        <v/>
      </c>
      <c r="AA33" s="261" t="str">
        <f>IF(OR(E33="a",E33="A"),E33,IF(AND('Encodage réponses Es'!$AW31="!",'Encodage réponses Es'!W31=""),"!",IF('Encodage réponses Es'!W31="","",'Encodage réponses Es'!W31)))</f>
        <v/>
      </c>
      <c r="AB33" s="261" t="str">
        <f>IF(OR(E33="a",E33="A"),E33,IF(AND('Encodage réponses Es'!$AW31="!",'Encodage réponses Es'!X31=""),"!",IF('Encodage réponses Es'!X31="","",'Encodage réponses Es'!X31)))</f>
        <v/>
      </c>
      <c r="AC33" s="261" t="str">
        <f>IF(OR(E33="a",E33="A"),E33,IF(AND('Encodage réponses Es'!$AW31="!",'Encodage réponses Es'!Y31=""),"!",IF('Encodage réponses Es'!Y31="","",'Encodage réponses Es'!Y31)))</f>
        <v/>
      </c>
      <c r="AD33" s="261" t="str">
        <f>IF(OR(E33="a",E33="A"),E33,IF(AND('Encodage réponses Es'!$AW31="!",'Encodage réponses Es'!Z31=""),"!",IF('Encodage réponses Es'!Z31="","",'Encodage réponses Es'!Z31)))</f>
        <v/>
      </c>
      <c r="AE33" s="261" t="str">
        <f>IF(OR(E33="a",E33="A"),E33,IF(AND('Encodage réponses Es'!$AW31="!",'Encodage réponses Es'!AA31=""),"!",IF('Encodage réponses Es'!AA31="","",'Encodage réponses Es'!AA31)))</f>
        <v/>
      </c>
      <c r="AF33" s="261" t="str">
        <f>IF(OR(E33="a",E33="A"),E33,IF(AND('Encodage réponses Es'!$AW31="!",'Encodage réponses Es'!AB31=""),"!",IF('Encodage réponses Es'!AB31="","",'Encodage réponses Es'!AB31)))</f>
        <v/>
      </c>
      <c r="AG33" s="187" t="str">
        <f>IF(OR(E33="a",E33="A"),E33,IF(AND('Encodage réponses Es'!$AW31="!",'Encodage réponses Es'!AC31=""),"!",IF('Encodage réponses Es'!AC31="","",'Encodage réponses Es'!AC31)))</f>
        <v/>
      </c>
      <c r="AH33" s="187" t="str">
        <f>IF(OR(E33="a",E33="A"),E33,IF(AND('Encodage réponses Es'!$AW31="!",'Encodage réponses Es'!AD31=""),"!",IF('Encodage réponses Es'!AD31="","",'Encodage réponses Es'!AD31)))</f>
        <v/>
      </c>
      <c r="AI33" s="187" t="str">
        <f>IF(OR(E33="a",E33="A"),E33,IF(AND('Encodage réponses Es'!$AW31="!",'Encodage réponses Es'!AE31=""),"!",IF('Encodage réponses Es'!AE31="","",'Encodage réponses Es'!AE31)))</f>
        <v/>
      </c>
      <c r="AJ33" s="187" t="str">
        <f>IF(OR(E33="a",E33="A"),E33,IF(AND('Encodage réponses Es'!$AW31="!",'Encodage réponses Es'!AF31=""),"!",IF('Encodage réponses Es'!AF31="","",'Encodage réponses Es'!AF31)))</f>
        <v/>
      </c>
      <c r="AK33" s="187" t="str">
        <f>IF(OR(E33="a",E33="A"),E33,IF(AND('Encodage réponses Es'!$AW31="!",'Encodage réponses Es'!AG31=""),"!",IF('Encodage réponses Es'!AG31="","",'Encodage réponses Es'!AG31)))</f>
        <v/>
      </c>
      <c r="AL33" s="187" t="str">
        <f>IF(OR(E33="a",E33="A"),E33,IF(AND('Encodage réponses Es'!$AW31="!",'Encodage réponses Es'!AH31=""),"!",IF('Encodage réponses Es'!AH31="","",'Encodage réponses Es'!AH31)))</f>
        <v/>
      </c>
      <c r="AM33" s="187" t="str">
        <f>IF(OR(E33="a",E33="A"),E33,IF(AND('Encodage réponses Es'!$AW31="!",'Encodage réponses Es'!AI31=""),"!",IF('Encodage réponses Es'!AI31="","",'Encodage réponses Es'!AI31)))</f>
        <v/>
      </c>
      <c r="AN33" s="261" t="str">
        <f>IF(OR(E33="a",E33="A"),E33,IF(AND('Encodage réponses Es'!$AW31="!",'Encodage réponses Es'!AJ31=""),"!",IF('Encodage réponses Es'!AJ31="","",'Encodage réponses Es'!AJ31)))</f>
        <v/>
      </c>
      <c r="AO33" s="187" t="str">
        <f>IF(OR(E33="a",E33="A"),E33,IF(AND('Encodage réponses Es'!$AW31="!",'Encodage réponses Es'!AK31=""),"!",IF('Encodage réponses Es'!AK31="","",'Encodage réponses Es'!AK31)))</f>
        <v/>
      </c>
      <c r="AP33" s="261" t="str">
        <f>IF(OR(E33="a",E33="A"),E33,IF(AND('Encodage réponses Es'!$AW31="!",'Encodage réponses Es'!AL31=""),"!",IF('Encodage réponses Es'!AL31="","",'Encodage réponses Es'!AL31)))</f>
        <v/>
      </c>
      <c r="AQ33" s="312" t="str">
        <f>IF(OR(E33="a",E33="A"),E33,IF(AND('Encodage réponses Es'!$AW31="!",'Encodage réponses Es'!AM31=""),"!",IF('Encodage réponses Es'!AM31="","",'Encodage réponses Es'!AM31)))</f>
        <v/>
      </c>
      <c r="AR33" s="510" t="str">
        <f t="shared" si="7"/>
        <v/>
      </c>
      <c r="AS33" s="511"/>
      <c r="AT33" s="172" t="str">
        <f t="shared" si="8"/>
        <v/>
      </c>
      <c r="AU33" s="276" t="str">
        <f t="shared" si="9"/>
        <v/>
      </c>
      <c r="AV33" s="187" t="str">
        <f>IF(OR(E33="a",E33="A"),E33,IF(AND('Encodage réponses Es'!$AW31="!",'Encodage réponses Es'!L31=""),"!",IF('Encodage réponses Es'!L31="","",'Encodage réponses Es'!L31)))</f>
        <v/>
      </c>
      <c r="AW33" s="182" t="str">
        <f>IF(OR(E33="a",E33="A"),E33,IF(AND('Encodage réponses Es'!$AW31="!",'Encodage réponses Es'!M31=""),"!",IF('Encodage réponses Es'!M31="","",'Encodage réponses Es'!M31)))</f>
        <v/>
      </c>
      <c r="AX33" s="182" t="str">
        <f>IF(OR(E33="a",E33="A"),E33,IF(AND('Encodage réponses Es'!$AW31="!",'Encodage réponses Es'!N31=""),"!",IF('Encodage réponses Es'!N31="","",'Encodage réponses Es'!N31)))</f>
        <v/>
      </c>
      <c r="AY33" s="267" t="str">
        <f>IF(OR(E33="a",E33="A"),E33,IF(AND('Encodage réponses Es'!$AW31="!",'Encodage réponses Es'!O31=""),"!",IF('Encodage réponses Es'!O31="","",'Encodage réponses Es'!O31)))</f>
        <v/>
      </c>
      <c r="AZ33" s="512" t="str">
        <f t="shared" si="10"/>
        <v/>
      </c>
      <c r="BA33" s="507"/>
      <c r="BB33" s="180" t="str">
        <f>IF(OR(E33="a",E33="A"),E33,IF(AND('Encodage réponses Es'!$AW31="!",'Encodage réponses Es'!AN31=""),"!",IF('Encodage réponses Es'!AN31="","",'Encodage réponses Es'!AN31)))</f>
        <v/>
      </c>
      <c r="BC33" s="143" t="str">
        <f>IF(OR(E33="a",E33="A"),E33,IF(AND('Encodage réponses Es'!$AW31="!",'Encodage réponses Es'!AO31=""),"!",IF('Encodage réponses Es'!AO31="","",'Encodage réponses Es'!AO31)))</f>
        <v/>
      </c>
      <c r="BD33" s="143" t="str">
        <f>IF(OR(E33="a",E33="A"),E33,IF(AND('Encodage réponses Es'!$AW31="!",'Encodage réponses Es'!AP31=""),"!",IF('Encodage réponses Es'!AP31="","",'Encodage réponses Es'!AP31)))</f>
        <v/>
      </c>
      <c r="BE33" s="272" t="str">
        <f>IF(OR(E33="a",E33="A"),E33,IF(AND('Encodage réponses Es'!$AW31="!",'Encodage réponses Es'!AQ31=""),"!",IF('Encodage réponses Es'!AQ31="","",'Encodage réponses Es'!AQ31)))</f>
        <v/>
      </c>
      <c r="BF33" s="272" t="str">
        <f>IF(OR(E33="a",E33="A"),E33,IF(AND('Encodage réponses Es'!$AW31="!",'Encodage réponses Es'!AR31=""),"!",IF('Encodage réponses Es'!AR31="","",'Encodage réponses Es'!AR31)))</f>
        <v/>
      </c>
      <c r="BG33" s="272" t="str">
        <f>IF(OR(E33="a",E33="A"),E33,IF(AND('Encodage réponses Es'!$AW31="!",'Encodage réponses Es'!AS31=""),"!",IF('Encodage réponses Es'!AS31="","",'Encodage réponses Es'!AS31)))</f>
        <v/>
      </c>
      <c r="BH33" s="272" t="str">
        <f>IF(OR(E33="a",E33="A"),E33,IF(AND('Encodage réponses Es'!$AW31="!",'Encodage réponses Es'!AT31=""),"!",IF('Encodage réponses Es'!AT31="","",'Encodage réponses Es'!AT31)))</f>
        <v/>
      </c>
      <c r="BI33" s="272" t="str">
        <f>IF(OR(E33="a",E33="A"),E33,IF(AND('Encodage réponses Es'!$AW31="!",'Encodage réponses Es'!AU31=""),"!",IF('Encodage réponses Es'!AU31="","",'Encodage réponses Es'!AU31)))</f>
        <v/>
      </c>
      <c r="BJ33" s="314" t="str">
        <f>IF(OR(E33="a",E33="A"),E33,IF(AND('Encodage réponses Es'!$AW31="!",'Encodage réponses Es'!AV31=""),"!",IF('Encodage réponses Es'!AV31="","",'Encodage réponses Es'!AV31)))</f>
        <v/>
      </c>
      <c r="BK33" s="506" t="str">
        <f t="shared" si="11"/>
        <v/>
      </c>
      <c r="BL33" s="507"/>
      <c r="BM33" s="279" t="str">
        <f t="shared" si="12"/>
        <v/>
      </c>
      <c r="BN33" s="282" t="str">
        <f t="shared" si="13"/>
        <v/>
      </c>
    </row>
    <row r="34" spans="1:67" ht="11.25" customHeight="1" x14ac:dyDescent="0.25">
      <c r="A34" s="569"/>
      <c r="B34" s="570"/>
      <c r="C34" s="21">
        <v>30</v>
      </c>
      <c r="D34" s="21" t="str">
        <f>IF('Encodage réponses Es'!F32=0,"",'Encodage réponses Es'!F32)</f>
        <v/>
      </c>
      <c r="E34" s="207" t="str">
        <f>IF('Encodage réponses Es'!I32="","",'Encodage réponses Es'!I32)</f>
        <v/>
      </c>
      <c r="F34" s="87"/>
      <c r="G34" s="172" t="str">
        <f t="shared" si="0"/>
        <v/>
      </c>
      <c r="H34" s="134" t="str">
        <f t="shared" si="1"/>
        <v/>
      </c>
      <c r="I34" s="174"/>
      <c r="J34" s="172" t="str">
        <f t="shared" si="2"/>
        <v/>
      </c>
      <c r="K34" s="134" t="str">
        <f t="shared" si="3"/>
        <v/>
      </c>
      <c r="L34" s="174"/>
      <c r="M34" s="172" t="str">
        <f t="shared" si="4"/>
        <v/>
      </c>
      <c r="N34" s="134" t="str">
        <f t="shared" si="5"/>
        <v/>
      </c>
      <c r="O34" s="175"/>
      <c r="P34" s="257" t="str">
        <f>IF(OR(E34="a",E34="A"),E34,IF(AND('Encodage réponses Es'!AW32="!",'Encodage réponses Es'!J32=""),"!",IF('Encodage réponses Es'!J32="","",'Encodage réponses Es'!J32)))</f>
        <v/>
      </c>
      <c r="Q34" s="267" t="str">
        <f>IF(OR(E34="a",E34="A"),E34,IF(AND('Encodage réponses Es'!AW32="!",'Encodage réponses Es'!K32=""),"!",IF('Encodage réponses Es'!K32="","",'Encodage réponses Es'!K32)))</f>
        <v/>
      </c>
      <c r="R34" s="515" t="str">
        <f t="shared" si="6"/>
        <v/>
      </c>
      <c r="S34" s="516"/>
      <c r="T34" s="265" t="str">
        <f>IF(OR(E34="a",E34="A"),E34,IF(AND('Encodage réponses Es'!$AW32="!",'Encodage réponses Es'!P32=""),"!",IF('Encodage réponses Es'!P32="","",'Encodage réponses Es'!P32)))</f>
        <v/>
      </c>
      <c r="U34" s="187" t="str">
        <f>IF(OR(E34="a",E34="A"),E34,IF(AND('Encodage réponses Es'!$AW32="!",'Encodage réponses Es'!Q32=""),"!",IF('Encodage réponses Es'!Q32="","",'Encodage réponses Es'!Q32)))</f>
        <v/>
      </c>
      <c r="V34" s="187" t="str">
        <f>IF(OR(E34="a",E34="A"),E34,IF(AND('Encodage réponses Es'!$AW32="!",'Encodage réponses Es'!R32=""),"!",IF('Encodage réponses Es'!R32="","",'Encodage réponses Es'!R32)))</f>
        <v/>
      </c>
      <c r="W34" s="187" t="str">
        <f>IF(OR(E34="a",E34="A"),E34,IF(AND('Encodage réponses Es'!$AW32="!",'Encodage réponses Es'!S32=""),"!",IF('Encodage réponses Es'!S32="","",'Encodage réponses Es'!S32)))</f>
        <v/>
      </c>
      <c r="X34" s="187" t="str">
        <f>IF(OR(E34="a",E34="A"),E34,IF(AND('Encodage réponses Es'!$AW32="!",'Encodage réponses Es'!T32=""),"!",IF('Encodage réponses Es'!T32="","",'Encodage réponses Es'!T32)))</f>
        <v/>
      </c>
      <c r="Y34" s="187" t="str">
        <f>IF(OR(E34="a",E34="A"),E34,IF(AND('Encodage réponses Es'!$AW32="!",'Encodage réponses Es'!U32=""),"!",IF('Encodage réponses Es'!U32="","",'Encodage réponses Es'!U32)))</f>
        <v/>
      </c>
      <c r="Z34" s="187" t="str">
        <f>IF(OR(E34="a",E34="A"),E34,IF(AND('Encodage réponses Es'!$AW32="!",'Encodage réponses Es'!V32=""),"!",IF('Encodage réponses Es'!V32="","",'Encodage réponses Es'!V32)))</f>
        <v/>
      </c>
      <c r="AA34" s="261" t="str">
        <f>IF(OR(E34="a",E34="A"),E34,IF(AND('Encodage réponses Es'!$AW32="!",'Encodage réponses Es'!W32=""),"!",IF('Encodage réponses Es'!W32="","",'Encodage réponses Es'!W32)))</f>
        <v/>
      </c>
      <c r="AB34" s="261" t="str">
        <f>IF(OR(E34="a",E34="A"),E34,IF(AND('Encodage réponses Es'!$AW32="!",'Encodage réponses Es'!X32=""),"!",IF('Encodage réponses Es'!X32="","",'Encodage réponses Es'!X32)))</f>
        <v/>
      </c>
      <c r="AC34" s="261" t="str">
        <f>IF(OR(E34="a",E34="A"),E34,IF(AND('Encodage réponses Es'!$AW32="!",'Encodage réponses Es'!Y32=""),"!",IF('Encodage réponses Es'!Y32="","",'Encodage réponses Es'!Y32)))</f>
        <v/>
      </c>
      <c r="AD34" s="261" t="str">
        <f>IF(OR(E34="a",E34="A"),E34,IF(AND('Encodage réponses Es'!$AW32="!",'Encodage réponses Es'!Z32=""),"!",IF('Encodage réponses Es'!Z32="","",'Encodage réponses Es'!Z32)))</f>
        <v/>
      </c>
      <c r="AE34" s="261" t="str">
        <f>IF(OR(E34="a",E34="A"),E34,IF(AND('Encodage réponses Es'!$AW32="!",'Encodage réponses Es'!AA32=""),"!",IF('Encodage réponses Es'!AA32="","",'Encodage réponses Es'!AA32)))</f>
        <v/>
      </c>
      <c r="AF34" s="261" t="str">
        <f>IF(OR(E34="a",E34="A"),E34,IF(AND('Encodage réponses Es'!$AW32="!",'Encodage réponses Es'!AB32=""),"!",IF('Encodage réponses Es'!AB32="","",'Encodage réponses Es'!AB32)))</f>
        <v/>
      </c>
      <c r="AG34" s="187" t="str">
        <f>IF(OR(E34="a",E34="A"),E34,IF(AND('Encodage réponses Es'!$AW32="!",'Encodage réponses Es'!AC32=""),"!",IF('Encodage réponses Es'!AC32="","",'Encodage réponses Es'!AC32)))</f>
        <v/>
      </c>
      <c r="AH34" s="187" t="str">
        <f>IF(OR(E34="a",E34="A"),E34,IF(AND('Encodage réponses Es'!$AW32="!",'Encodage réponses Es'!AD32=""),"!",IF('Encodage réponses Es'!AD32="","",'Encodage réponses Es'!AD32)))</f>
        <v/>
      </c>
      <c r="AI34" s="187" t="str">
        <f>IF(OR(E34="a",E34="A"),E34,IF(AND('Encodage réponses Es'!$AW32="!",'Encodage réponses Es'!AE32=""),"!",IF('Encodage réponses Es'!AE32="","",'Encodage réponses Es'!AE32)))</f>
        <v/>
      </c>
      <c r="AJ34" s="187" t="str">
        <f>IF(OR(E34="a",E34="A"),E34,IF(AND('Encodage réponses Es'!$AW32="!",'Encodage réponses Es'!AF32=""),"!",IF('Encodage réponses Es'!AF32="","",'Encodage réponses Es'!AF32)))</f>
        <v/>
      </c>
      <c r="AK34" s="187" t="str">
        <f>IF(OR(E34="a",E34="A"),E34,IF(AND('Encodage réponses Es'!$AW32="!",'Encodage réponses Es'!AG32=""),"!",IF('Encodage réponses Es'!AG32="","",'Encodage réponses Es'!AG32)))</f>
        <v/>
      </c>
      <c r="AL34" s="187" t="str">
        <f>IF(OR(E34="a",E34="A"),E34,IF(AND('Encodage réponses Es'!$AW32="!",'Encodage réponses Es'!AH32=""),"!",IF('Encodage réponses Es'!AH32="","",'Encodage réponses Es'!AH32)))</f>
        <v/>
      </c>
      <c r="AM34" s="187" t="str">
        <f>IF(OR(E34="a",E34="A"),E34,IF(AND('Encodage réponses Es'!$AW32="!",'Encodage réponses Es'!AI32=""),"!",IF('Encodage réponses Es'!AI32="","",'Encodage réponses Es'!AI32)))</f>
        <v/>
      </c>
      <c r="AN34" s="261" t="str">
        <f>IF(OR(E34="a",E34="A"),E34,IF(AND('Encodage réponses Es'!$AW32="!",'Encodage réponses Es'!AJ32=""),"!",IF('Encodage réponses Es'!AJ32="","",'Encodage réponses Es'!AJ32)))</f>
        <v/>
      </c>
      <c r="AO34" s="187" t="str">
        <f>IF(OR(E34="a",E34="A"),E34,IF(AND('Encodage réponses Es'!$AW32="!",'Encodage réponses Es'!AK32=""),"!",IF('Encodage réponses Es'!AK32="","",'Encodage réponses Es'!AK32)))</f>
        <v/>
      </c>
      <c r="AP34" s="261" t="str">
        <f>IF(OR(E34="a",E34="A"),E34,IF(AND('Encodage réponses Es'!$AW32="!",'Encodage réponses Es'!AL32=""),"!",IF('Encodage réponses Es'!AL32="","",'Encodage réponses Es'!AL32)))</f>
        <v/>
      </c>
      <c r="AQ34" s="312" t="str">
        <f>IF(OR(E34="a",E34="A"),E34,IF(AND('Encodage réponses Es'!$AW32="!",'Encodage réponses Es'!AM32=""),"!",IF('Encodage réponses Es'!AM32="","",'Encodage réponses Es'!AM32)))</f>
        <v/>
      </c>
      <c r="AR34" s="510" t="str">
        <f t="shared" si="7"/>
        <v/>
      </c>
      <c r="AS34" s="511"/>
      <c r="AT34" s="172" t="str">
        <f t="shared" si="8"/>
        <v/>
      </c>
      <c r="AU34" s="276" t="str">
        <f t="shared" si="9"/>
        <v/>
      </c>
      <c r="AV34" s="187" t="str">
        <f>IF(OR(E34="a",E34="A"),E34,IF(AND('Encodage réponses Es'!$AW32="!",'Encodage réponses Es'!L32=""),"!",IF('Encodage réponses Es'!L32="","",'Encodage réponses Es'!L32)))</f>
        <v/>
      </c>
      <c r="AW34" s="182" t="str">
        <f>IF(OR(E34="a",E34="A"),E34,IF(AND('Encodage réponses Es'!$AW32="!",'Encodage réponses Es'!M32=""),"!",IF('Encodage réponses Es'!M32="","",'Encodage réponses Es'!M32)))</f>
        <v/>
      </c>
      <c r="AX34" s="182" t="str">
        <f>IF(OR(E34="a",E34="A"),E34,IF(AND('Encodage réponses Es'!$AW32="!",'Encodage réponses Es'!N32=""),"!",IF('Encodage réponses Es'!N32="","",'Encodage réponses Es'!N32)))</f>
        <v/>
      </c>
      <c r="AY34" s="267" t="str">
        <f>IF(OR(E34="a",E34="A"),E34,IF(AND('Encodage réponses Es'!$AW32="!",'Encodage réponses Es'!O32=""),"!",IF('Encodage réponses Es'!O32="","",'Encodage réponses Es'!O32)))</f>
        <v/>
      </c>
      <c r="AZ34" s="512" t="str">
        <f t="shared" si="10"/>
        <v/>
      </c>
      <c r="BA34" s="507"/>
      <c r="BB34" s="180" t="str">
        <f>IF(OR(E34="a",E34="A"),E34,IF(AND('Encodage réponses Es'!$AW32="!",'Encodage réponses Es'!AN32=""),"!",IF('Encodage réponses Es'!AN32="","",'Encodage réponses Es'!AN32)))</f>
        <v/>
      </c>
      <c r="BC34" s="143" t="str">
        <f>IF(OR(E34="a",E34="A"),E34,IF(AND('Encodage réponses Es'!$AW32="!",'Encodage réponses Es'!AO32=""),"!",IF('Encodage réponses Es'!AO32="","",'Encodage réponses Es'!AO32)))</f>
        <v/>
      </c>
      <c r="BD34" s="143" t="str">
        <f>IF(OR(E34="a",E34="A"),E34,IF(AND('Encodage réponses Es'!$AW32="!",'Encodage réponses Es'!AP32=""),"!",IF('Encodage réponses Es'!AP32="","",'Encodage réponses Es'!AP32)))</f>
        <v/>
      </c>
      <c r="BE34" s="272" t="str">
        <f>IF(OR(E34="a",E34="A"),E34,IF(AND('Encodage réponses Es'!$AW32="!",'Encodage réponses Es'!AQ32=""),"!",IF('Encodage réponses Es'!AQ32="","",'Encodage réponses Es'!AQ32)))</f>
        <v/>
      </c>
      <c r="BF34" s="272" t="str">
        <f>IF(OR(E34="a",E34="A"),E34,IF(AND('Encodage réponses Es'!$AW32="!",'Encodage réponses Es'!AR32=""),"!",IF('Encodage réponses Es'!AR32="","",'Encodage réponses Es'!AR32)))</f>
        <v/>
      </c>
      <c r="BG34" s="272" t="str">
        <f>IF(OR(E34="a",E34="A"),E34,IF(AND('Encodage réponses Es'!$AW32="!",'Encodage réponses Es'!AS32=""),"!",IF('Encodage réponses Es'!AS32="","",'Encodage réponses Es'!AS32)))</f>
        <v/>
      </c>
      <c r="BH34" s="272" t="str">
        <f>IF(OR(E34="a",E34="A"),E34,IF(AND('Encodage réponses Es'!$AW32="!",'Encodage réponses Es'!AT32=""),"!",IF('Encodage réponses Es'!AT32="","",'Encodage réponses Es'!AT32)))</f>
        <v/>
      </c>
      <c r="BI34" s="272" t="str">
        <f>IF(OR(E34="a",E34="A"),E34,IF(AND('Encodage réponses Es'!$AW32="!",'Encodage réponses Es'!AU32=""),"!",IF('Encodage réponses Es'!AU32="","",'Encodage réponses Es'!AU32)))</f>
        <v/>
      </c>
      <c r="BJ34" s="314" t="str">
        <f>IF(OR(E34="a",E34="A"),E34,IF(AND('Encodage réponses Es'!$AW32="!",'Encodage réponses Es'!AV32=""),"!",IF('Encodage réponses Es'!AV32="","",'Encodage réponses Es'!AV32)))</f>
        <v/>
      </c>
      <c r="BK34" s="506" t="str">
        <f t="shared" si="11"/>
        <v/>
      </c>
      <c r="BL34" s="507"/>
      <c r="BM34" s="279" t="str">
        <f t="shared" si="12"/>
        <v/>
      </c>
      <c r="BN34" s="282" t="str">
        <f t="shared" si="13"/>
        <v/>
      </c>
    </row>
    <row r="35" spans="1:67" ht="11.25" customHeight="1" x14ac:dyDescent="0.25">
      <c r="A35" s="569"/>
      <c r="B35" s="570"/>
      <c r="C35" s="21">
        <v>31</v>
      </c>
      <c r="D35" s="21" t="str">
        <f>IF('Encodage réponses Es'!F33=0,"",'Encodage réponses Es'!F33)</f>
        <v/>
      </c>
      <c r="E35" s="207" t="str">
        <f>IF('Encodage réponses Es'!I33="","",'Encodage réponses Es'!I33)</f>
        <v/>
      </c>
      <c r="F35" s="87"/>
      <c r="G35" s="172" t="str">
        <f t="shared" si="0"/>
        <v/>
      </c>
      <c r="H35" s="134" t="str">
        <f t="shared" si="1"/>
        <v/>
      </c>
      <c r="I35" s="174"/>
      <c r="J35" s="172" t="str">
        <f t="shared" si="2"/>
        <v/>
      </c>
      <c r="K35" s="134" t="str">
        <f t="shared" si="3"/>
        <v/>
      </c>
      <c r="L35" s="174"/>
      <c r="M35" s="172" t="str">
        <f t="shared" si="4"/>
        <v/>
      </c>
      <c r="N35" s="134" t="str">
        <f t="shared" si="5"/>
        <v/>
      </c>
      <c r="O35" s="175"/>
      <c r="P35" s="185" t="str">
        <f>IF(OR(E35="a",E35="A"),E35,IF(AND('Encodage réponses Es'!AW33="!",'Encodage réponses Es'!J33=""),"!",IF('Encodage réponses Es'!J33="","",'Encodage réponses Es'!J33)))</f>
        <v/>
      </c>
      <c r="Q35" s="267" t="str">
        <f>IF(OR(E35="a",E35="A"),E35,IF(AND('Encodage réponses Es'!AW33="!",'Encodage réponses Es'!K33=""),"!",IF('Encodage réponses Es'!K33="","",'Encodage réponses Es'!K33)))</f>
        <v/>
      </c>
      <c r="R35" s="515" t="str">
        <f t="shared" si="6"/>
        <v/>
      </c>
      <c r="S35" s="516"/>
      <c r="T35" s="265" t="str">
        <f>IF(OR(E35="a",E35="A"),E35,IF(AND('Encodage réponses Es'!$AW33="!",'Encodage réponses Es'!P33=""),"!",IF('Encodage réponses Es'!P33="","",'Encodage réponses Es'!P33)))</f>
        <v/>
      </c>
      <c r="U35" s="187" t="str">
        <f>IF(OR(E35="a",E35="A"),E35,IF(AND('Encodage réponses Es'!$AW33="!",'Encodage réponses Es'!Q33=""),"!",IF('Encodage réponses Es'!Q33="","",'Encodage réponses Es'!Q33)))</f>
        <v/>
      </c>
      <c r="V35" s="187" t="str">
        <f>IF(OR(E35="a",E35="A"),E35,IF(AND('Encodage réponses Es'!$AW33="!",'Encodage réponses Es'!R33=""),"!",IF('Encodage réponses Es'!R33="","",'Encodage réponses Es'!R33)))</f>
        <v/>
      </c>
      <c r="W35" s="187" t="str">
        <f>IF(OR(E35="a",E35="A"),E35,IF(AND('Encodage réponses Es'!$AW33="!",'Encodage réponses Es'!S33=""),"!",IF('Encodage réponses Es'!S33="","",'Encodage réponses Es'!S33)))</f>
        <v/>
      </c>
      <c r="X35" s="187" t="str">
        <f>IF(OR(E35="a",E35="A"),E35,IF(AND('Encodage réponses Es'!$AW33="!",'Encodage réponses Es'!T33=""),"!",IF('Encodage réponses Es'!T33="","",'Encodage réponses Es'!T33)))</f>
        <v/>
      </c>
      <c r="Y35" s="187" t="str">
        <f>IF(OR(E35="a",E35="A"),E35,IF(AND('Encodage réponses Es'!$AW33="!",'Encodage réponses Es'!U33=""),"!",IF('Encodage réponses Es'!U33="","",'Encodage réponses Es'!U33)))</f>
        <v/>
      </c>
      <c r="Z35" s="187" t="str">
        <f>IF(OR(E35="a",E35="A"),E35,IF(AND('Encodage réponses Es'!$AW33="!",'Encodage réponses Es'!V33=""),"!",IF('Encodage réponses Es'!V33="","",'Encodage réponses Es'!V33)))</f>
        <v/>
      </c>
      <c r="AA35" s="261" t="str">
        <f>IF(OR(E35="a",E35="A"),E35,IF(AND('Encodage réponses Es'!$AW33="!",'Encodage réponses Es'!W33=""),"!",IF('Encodage réponses Es'!W33="","",'Encodage réponses Es'!W33)))</f>
        <v/>
      </c>
      <c r="AB35" s="261" t="str">
        <f>IF(OR(E35="a",E35="A"),E35,IF(AND('Encodage réponses Es'!$AW33="!",'Encodage réponses Es'!X33=""),"!",IF('Encodage réponses Es'!X33="","",'Encodage réponses Es'!X33)))</f>
        <v/>
      </c>
      <c r="AC35" s="261" t="str">
        <f>IF(OR(E35="a",E35="A"),E35,IF(AND('Encodage réponses Es'!$AW33="!",'Encodage réponses Es'!Y33=""),"!",IF('Encodage réponses Es'!Y33="","",'Encodage réponses Es'!Y33)))</f>
        <v/>
      </c>
      <c r="AD35" s="261" t="str">
        <f>IF(OR(E35="a",E35="A"),E35,IF(AND('Encodage réponses Es'!$AW33="!",'Encodage réponses Es'!Z33=""),"!",IF('Encodage réponses Es'!Z33="","",'Encodage réponses Es'!Z33)))</f>
        <v/>
      </c>
      <c r="AE35" s="261" t="str">
        <f>IF(OR(E35="a",E35="A"),E35,IF(AND('Encodage réponses Es'!$AW33="!",'Encodage réponses Es'!AA33=""),"!",IF('Encodage réponses Es'!AA33="","",'Encodage réponses Es'!AA33)))</f>
        <v/>
      </c>
      <c r="AF35" s="261" t="str">
        <f>IF(OR(E35="a",E35="A"),E35,IF(AND('Encodage réponses Es'!$AW33="!",'Encodage réponses Es'!AB33=""),"!",IF('Encodage réponses Es'!AB33="","",'Encodage réponses Es'!AB33)))</f>
        <v/>
      </c>
      <c r="AG35" s="187" t="str">
        <f>IF(OR(E35="a",E35="A"),E35,IF(AND('Encodage réponses Es'!$AW33="!",'Encodage réponses Es'!AC33=""),"!",IF('Encodage réponses Es'!AC33="","",'Encodage réponses Es'!AC33)))</f>
        <v/>
      </c>
      <c r="AH35" s="187" t="str">
        <f>IF(OR(E35="a",E35="A"),E35,IF(AND('Encodage réponses Es'!$AW33="!",'Encodage réponses Es'!AD33=""),"!",IF('Encodage réponses Es'!AD33="","",'Encodage réponses Es'!AD33)))</f>
        <v/>
      </c>
      <c r="AI35" s="187" t="str">
        <f>IF(OR(E35="a",E35="A"),E35,IF(AND('Encodage réponses Es'!$AW33="!",'Encodage réponses Es'!AE33=""),"!",IF('Encodage réponses Es'!AE33="","",'Encodage réponses Es'!AE33)))</f>
        <v/>
      </c>
      <c r="AJ35" s="187" t="str">
        <f>IF(OR(E35="a",E35="A"),E35,IF(AND('Encodage réponses Es'!$AW33="!",'Encodage réponses Es'!AF33=""),"!",IF('Encodage réponses Es'!AF33="","",'Encodage réponses Es'!AF33)))</f>
        <v/>
      </c>
      <c r="AK35" s="187" t="str">
        <f>IF(OR(E35="a",E35="A"),E35,IF(AND('Encodage réponses Es'!$AW33="!",'Encodage réponses Es'!AG33=""),"!",IF('Encodage réponses Es'!AG33="","",'Encodage réponses Es'!AG33)))</f>
        <v/>
      </c>
      <c r="AL35" s="187" t="str">
        <f>IF(OR(E35="a",E35="A"),E35,IF(AND('Encodage réponses Es'!$AW33="!",'Encodage réponses Es'!AH33=""),"!",IF('Encodage réponses Es'!AH33="","",'Encodage réponses Es'!AH33)))</f>
        <v/>
      </c>
      <c r="AM35" s="187" t="str">
        <f>IF(OR(E35="a",E35="A"),E35,IF(AND('Encodage réponses Es'!$AW33="!",'Encodage réponses Es'!AI33=""),"!",IF('Encodage réponses Es'!AI33="","",'Encodage réponses Es'!AI33)))</f>
        <v/>
      </c>
      <c r="AN35" s="261" t="str">
        <f>IF(OR(E35="a",E35="A"),E35,IF(AND('Encodage réponses Es'!$AW33="!",'Encodage réponses Es'!AJ33=""),"!",IF('Encodage réponses Es'!AJ33="","",'Encodage réponses Es'!AJ33)))</f>
        <v/>
      </c>
      <c r="AO35" s="187" t="str">
        <f>IF(OR(E35="a",E35="A"),E35,IF(AND('Encodage réponses Es'!$AW33="!",'Encodage réponses Es'!AK33=""),"!",IF('Encodage réponses Es'!AK33="","",'Encodage réponses Es'!AK33)))</f>
        <v/>
      </c>
      <c r="AP35" s="261" t="str">
        <f>IF(OR(E35="a",E35="A"),E35,IF(AND('Encodage réponses Es'!$AW33="!",'Encodage réponses Es'!AL33=""),"!",IF('Encodage réponses Es'!AL33="","",'Encodage réponses Es'!AL33)))</f>
        <v/>
      </c>
      <c r="AQ35" s="312" t="str">
        <f>IF(OR(E35="a",E35="A"),E35,IF(AND('Encodage réponses Es'!$AW33="!",'Encodage réponses Es'!AM33=""),"!",IF('Encodage réponses Es'!AM33="","",'Encodage réponses Es'!AM33)))</f>
        <v/>
      </c>
      <c r="AR35" s="510" t="str">
        <f t="shared" si="7"/>
        <v/>
      </c>
      <c r="AS35" s="511"/>
      <c r="AT35" s="172" t="str">
        <f t="shared" si="8"/>
        <v/>
      </c>
      <c r="AU35" s="276" t="str">
        <f t="shared" si="9"/>
        <v/>
      </c>
      <c r="AV35" s="187" t="str">
        <f>IF(OR(E35="a",E35="A"),E35,IF(AND('Encodage réponses Es'!$AW33="!",'Encodage réponses Es'!L33=""),"!",IF('Encodage réponses Es'!L33="","",'Encodage réponses Es'!L33)))</f>
        <v/>
      </c>
      <c r="AW35" s="182" t="str">
        <f>IF(OR(E35="a",E35="A"),E35,IF(AND('Encodage réponses Es'!$AW33="!",'Encodage réponses Es'!M33=""),"!",IF('Encodage réponses Es'!M33="","",'Encodage réponses Es'!M33)))</f>
        <v/>
      </c>
      <c r="AX35" s="182" t="str">
        <f>IF(OR(E35="a",E35="A"),E35,IF(AND('Encodage réponses Es'!$AW33="!",'Encodage réponses Es'!N33=""),"!",IF('Encodage réponses Es'!N33="","",'Encodage réponses Es'!N33)))</f>
        <v/>
      </c>
      <c r="AY35" s="267" t="str">
        <f>IF(OR(E35="a",E35="A"),E35,IF(AND('Encodage réponses Es'!$AW33="!",'Encodage réponses Es'!O33=""),"!",IF('Encodage réponses Es'!O33="","",'Encodage réponses Es'!O33)))</f>
        <v/>
      </c>
      <c r="AZ35" s="512" t="str">
        <f t="shared" si="10"/>
        <v/>
      </c>
      <c r="BA35" s="507"/>
      <c r="BB35" s="180" t="str">
        <f>IF(OR(E35="a",E35="A"),E35,IF(AND('Encodage réponses Es'!$AW33="!",'Encodage réponses Es'!AN33=""),"!",IF('Encodage réponses Es'!AN33="","",'Encodage réponses Es'!AN33)))</f>
        <v/>
      </c>
      <c r="BC35" s="143" t="str">
        <f>IF(OR(E35="a",E35="A"),E35,IF(AND('Encodage réponses Es'!$AW33="!",'Encodage réponses Es'!AO33=""),"!",IF('Encodage réponses Es'!AO33="","",'Encodage réponses Es'!AO33)))</f>
        <v/>
      </c>
      <c r="BD35" s="143" t="str">
        <f>IF(OR(E35="a",E35="A"),E35,IF(AND('Encodage réponses Es'!$AW33="!",'Encodage réponses Es'!AP33=""),"!",IF('Encodage réponses Es'!AP33="","",'Encodage réponses Es'!AP33)))</f>
        <v/>
      </c>
      <c r="BE35" s="272" t="str">
        <f>IF(OR(E35="a",E35="A"),E35,IF(AND('Encodage réponses Es'!$AW33="!",'Encodage réponses Es'!AQ33=""),"!",IF('Encodage réponses Es'!AQ33="","",'Encodage réponses Es'!AQ33)))</f>
        <v/>
      </c>
      <c r="BF35" s="272" t="str">
        <f>IF(OR(E35="a",E35="A"),E35,IF(AND('Encodage réponses Es'!$AW33="!",'Encodage réponses Es'!AR33=""),"!",IF('Encodage réponses Es'!AR33="","",'Encodage réponses Es'!AR33)))</f>
        <v/>
      </c>
      <c r="BG35" s="272" t="str">
        <f>IF(OR(E35="a",E35="A"),E35,IF(AND('Encodage réponses Es'!$AW33="!",'Encodage réponses Es'!AS33=""),"!",IF('Encodage réponses Es'!AS33="","",'Encodage réponses Es'!AS33)))</f>
        <v/>
      </c>
      <c r="BH35" s="272" t="str">
        <f>IF(OR(E35="a",E35="A"),E35,IF(AND('Encodage réponses Es'!$AW33="!",'Encodage réponses Es'!AT33=""),"!",IF('Encodage réponses Es'!AT33="","",'Encodage réponses Es'!AT33)))</f>
        <v/>
      </c>
      <c r="BI35" s="272" t="str">
        <f>IF(OR(E35="a",E35="A"),E35,IF(AND('Encodage réponses Es'!$AW33="!",'Encodage réponses Es'!AU33=""),"!",IF('Encodage réponses Es'!AU33="","",'Encodage réponses Es'!AU33)))</f>
        <v/>
      </c>
      <c r="BJ35" s="314" t="str">
        <f>IF(OR(E35="a",E35="A"),E35,IF(AND('Encodage réponses Es'!$AW33="!",'Encodage réponses Es'!AV33=""),"!",IF('Encodage réponses Es'!AV33="","",'Encodage réponses Es'!AV33)))</f>
        <v/>
      </c>
      <c r="BK35" s="506" t="str">
        <f t="shared" si="11"/>
        <v/>
      </c>
      <c r="BL35" s="507"/>
      <c r="BM35" s="279" t="str">
        <f t="shared" si="12"/>
        <v/>
      </c>
      <c r="BN35" s="282" t="str">
        <f t="shared" si="13"/>
        <v/>
      </c>
    </row>
    <row r="36" spans="1:67" ht="11.25" customHeight="1" x14ac:dyDescent="0.25">
      <c r="A36" s="569"/>
      <c r="B36" s="570"/>
      <c r="C36" s="21">
        <v>32</v>
      </c>
      <c r="D36" s="21" t="str">
        <f>IF('Encodage réponses Es'!F34=0,"",'Encodage réponses Es'!F34)</f>
        <v/>
      </c>
      <c r="E36" s="207" t="str">
        <f>IF('Encodage réponses Es'!I34="","",'Encodage réponses Es'!I34)</f>
        <v/>
      </c>
      <c r="F36" s="87"/>
      <c r="G36" s="172" t="str">
        <f t="shared" si="0"/>
        <v/>
      </c>
      <c r="H36" s="134" t="str">
        <f t="shared" si="1"/>
        <v/>
      </c>
      <c r="I36" s="174"/>
      <c r="J36" s="172" t="str">
        <f t="shared" si="2"/>
        <v/>
      </c>
      <c r="K36" s="134" t="str">
        <f t="shared" si="3"/>
        <v/>
      </c>
      <c r="L36" s="174"/>
      <c r="M36" s="172" t="str">
        <f t="shared" si="4"/>
        <v/>
      </c>
      <c r="N36" s="134" t="str">
        <f t="shared" si="5"/>
        <v/>
      </c>
      <c r="O36" s="175"/>
      <c r="P36" s="185" t="str">
        <f>IF(OR(E36="a",E36="A"),E36,IF(AND('Encodage réponses Es'!AW34="!",'Encodage réponses Es'!J34=""),"!",IF('Encodage réponses Es'!J34="","",'Encodage réponses Es'!J34)))</f>
        <v/>
      </c>
      <c r="Q36" s="267" t="str">
        <f>IF(OR(E36="a",E36="A"),E36,IF(AND('Encodage réponses Es'!AW34="!",'Encodage réponses Es'!K34=""),"!",IF('Encodage réponses Es'!K34="","",'Encodage réponses Es'!K34)))</f>
        <v/>
      </c>
      <c r="R36" s="515" t="str">
        <f t="shared" si="6"/>
        <v/>
      </c>
      <c r="S36" s="516"/>
      <c r="T36" s="265" t="str">
        <f>IF(OR(E36="a",E36="A"),E36,IF(AND('Encodage réponses Es'!$AW34="!",'Encodage réponses Es'!P34=""),"!",IF('Encodage réponses Es'!P34="","",'Encodage réponses Es'!P34)))</f>
        <v/>
      </c>
      <c r="U36" s="187" t="str">
        <f>IF(OR(E36="a",E36="A"),E36,IF(AND('Encodage réponses Es'!$AW34="!",'Encodage réponses Es'!Q34=""),"!",IF('Encodage réponses Es'!Q34="","",'Encodage réponses Es'!Q34)))</f>
        <v/>
      </c>
      <c r="V36" s="187" t="str">
        <f>IF(OR(E36="a",E36="A"),E36,IF(AND('Encodage réponses Es'!$AW34="!",'Encodage réponses Es'!R34=""),"!",IF('Encodage réponses Es'!R34="","",'Encodage réponses Es'!R34)))</f>
        <v/>
      </c>
      <c r="W36" s="187" t="str">
        <f>IF(OR(E36="a",E36="A"),E36,IF(AND('Encodage réponses Es'!$AW34="!",'Encodage réponses Es'!S34=""),"!",IF('Encodage réponses Es'!S34="","",'Encodage réponses Es'!S34)))</f>
        <v/>
      </c>
      <c r="X36" s="187" t="str">
        <f>IF(OR(E36="a",E36="A"),E36,IF(AND('Encodage réponses Es'!$AW34="!",'Encodage réponses Es'!T34=""),"!",IF('Encodage réponses Es'!T34="","",'Encodage réponses Es'!T34)))</f>
        <v/>
      </c>
      <c r="Y36" s="187" t="str">
        <f>IF(OR(E36="a",E36="A"),E36,IF(AND('Encodage réponses Es'!$AW34="!",'Encodage réponses Es'!U34=""),"!",IF('Encodage réponses Es'!U34="","",'Encodage réponses Es'!U34)))</f>
        <v/>
      </c>
      <c r="Z36" s="187" t="str">
        <f>IF(OR(E36="a",E36="A"),E36,IF(AND('Encodage réponses Es'!$AW34="!",'Encodage réponses Es'!V34=""),"!",IF('Encodage réponses Es'!V34="","",'Encodage réponses Es'!V34)))</f>
        <v/>
      </c>
      <c r="AA36" s="261" t="str">
        <f>IF(OR(E36="a",E36="A"),E36,IF(AND('Encodage réponses Es'!$AW34="!",'Encodage réponses Es'!W34=""),"!",IF('Encodage réponses Es'!W34="","",'Encodage réponses Es'!W34)))</f>
        <v/>
      </c>
      <c r="AB36" s="261" t="str">
        <f>IF(OR(E36="a",E36="A"),E36,IF(AND('Encodage réponses Es'!$AW34="!",'Encodage réponses Es'!X34=""),"!",IF('Encodage réponses Es'!X34="","",'Encodage réponses Es'!X34)))</f>
        <v/>
      </c>
      <c r="AC36" s="261" t="str">
        <f>IF(OR(E36="a",E36="A"),E36,IF(AND('Encodage réponses Es'!$AW34="!",'Encodage réponses Es'!Y34=""),"!",IF('Encodage réponses Es'!Y34="","",'Encodage réponses Es'!Y34)))</f>
        <v/>
      </c>
      <c r="AD36" s="261" t="str">
        <f>IF(OR(E36="a",E36="A"),E36,IF(AND('Encodage réponses Es'!$AW34="!",'Encodage réponses Es'!Z34=""),"!",IF('Encodage réponses Es'!Z34="","",'Encodage réponses Es'!Z34)))</f>
        <v/>
      </c>
      <c r="AE36" s="261" t="str">
        <f>IF(OR(E36="a",E36="A"),E36,IF(AND('Encodage réponses Es'!$AW34="!",'Encodage réponses Es'!AA34=""),"!",IF('Encodage réponses Es'!AA34="","",'Encodage réponses Es'!AA34)))</f>
        <v/>
      </c>
      <c r="AF36" s="261" t="str">
        <f>IF(OR(E36="a",E36="A"),E36,IF(AND('Encodage réponses Es'!$AW34="!",'Encodage réponses Es'!AB34=""),"!",IF('Encodage réponses Es'!AB34="","",'Encodage réponses Es'!AB34)))</f>
        <v/>
      </c>
      <c r="AG36" s="187" t="str">
        <f>IF(OR(E36="a",E36="A"),E36,IF(AND('Encodage réponses Es'!$AW34="!",'Encodage réponses Es'!AC34=""),"!",IF('Encodage réponses Es'!AC34="","",'Encodage réponses Es'!AC34)))</f>
        <v/>
      </c>
      <c r="AH36" s="187" t="str">
        <f>IF(OR(E36="a",E36="A"),E36,IF(AND('Encodage réponses Es'!$AW34="!",'Encodage réponses Es'!AD34=""),"!",IF('Encodage réponses Es'!AD34="","",'Encodage réponses Es'!AD34)))</f>
        <v/>
      </c>
      <c r="AI36" s="187" t="str">
        <f>IF(OR(E36="a",E36="A"),E36,IF(AND('Encodage réponses Es'!$AW34="!",'Encodage réponses Es'!AE34=""),"!",IF('Encodage réponses Es'!AE34="","",'Encodage réponses Es'!AE34)))</f>
        <v/>
      </c>
      <c r="AJ36" s="187" t="str">
        <f>IF(OR(E36="a",E36="A"),E36,IF(AND('Encodage réponses Es'!$AW34="!",'Encodage réponses Es'!AF34=""),"!",IF('Encodage réponses Es'!AF34="","",'Encodage réponses Es'!AF34)))</f>
        <v/>
      </c>
      <c r="AK36" s="187" t="str">
        <f>IF(OR(E36="a",E36="A"),E36,IF(AND('Encodage réponses Es'!$AW34="!",'Encodage réponses Es'!AG34=""),"!",IF('Encodage réponses Es'!AG34="","",'Encodage réponses Es'!AG34)))</f>
        <v/>
      </c>
      <c r="AL36" s="187" t="str">
        <f>IF(OR(E36="a",E36="A"),E36,IF(AND('Encodage réponses Es'!$AW34="!",'Encodage réponses Es'!AH34=""),"!",IF('Encodage réponses Es'!AH34="","",'Encodage réponses Es'!AH34)))</f>
        <v/>
      </c>
      <c r="AM36" s="187" t="str">
        <f>IF(OR(E36="a",E36="A"),E36,IF(AND('Encodage réponses Es'!$AW34="!",'Encodage réponses Es'!AI34=""),"!",IF('Encodage réponses Es'!AI34="","",'Encodage réponses Es'!AI34)))</f>
        <v/>
      </c>
      <c r="AN36" s="261" t="str">
        <f>IF(OR(E36="a",E36="A"),E36,IF(AND('Encodage réponses Es'!$AW34="!",'Encodage réponses Es'!AJ34=""),"!",IF('Encodage réponses Es'!AJ34="","",'Encodage réponses Es'!AJ34)))</f>
        <v/>
      </c>
      <c r="AO36" s="187" t="str">
        <f>IF(OR(E36="a",E36="A"),E36,IF(AND('Encodage réponses Es'!$AW34="!",'Encodage réponses Es'!AK34=""),"!",IF('Encodage réponses Es'!AK34="","",'Encodage réponses Es'!AK34)))</f>
        <v/>
      </c>
      <c r="AP36" s="261" t="str">
        <f>IF(OR(E36="a",E36="A"),E36,IF(AND('Encodage réponses Es'!$AW34="!",'Encodage réponses Es'!AL34=""),"!",IF('Encodage réponses Es'!AL34="","",'Encodage réponses Es'!AL34)))</f>
        <v/>
      </c>
      <c r="AQ36" s="312" t="str">
        <f>IF(OR(E36="a",E36="A"),E36,IF(AND('Encodage réponses Es'!$AW34="!",'Encodage réponses Es'!AM34=""),"!",IF('Encodage réponses Es'!AM34="","",'Encodage réponses Es'!AM34)))</f>
        <v/>
      </c>
      <c r="AR36" s="510" t="str">
        <f t="shared" si="7"/>
        <v/>
      </c>
      <c r="AS36" s="511"/>
      <c r="AT36" s="172" t="str">
        <f t="shared" si="8"/>
        <v/>
      </c>
      <c r="AU36" s="276" t="str">
        <f t="shared" si="9"/>
        <v/>
      </c>
      <c r="AV36" s="180" t="str">
        <f>IF(OR(E36="a",E36="A"),E36,IF(AND('Encodage réponses Es'!$AW34="!",'Encodage réponses Es'!L34=""),"!",IF('Encodage réponses Es'!L34="","",'Encodage réponses Es'!L34)))</f>
        <v/>
      </c>
      <c r="AW36" s="143" t="str">
        <f>IF(OR(E36="a",E36="A"),E36,IF(AND('Encodage réponses Es'!$AW34="!",'Encodage réponses Es'!M34=""),"!",IF('Encodage réponses Es'!M34="","",'Encodage réponses Es'!M34)))</f>
        <v/>
      </c>
      <c r="AX36" s="143" t="str">
        <f>IF(OR(E36="a",E36="A"),E36,IF(AND('Encodage réponses Es'!$AW34="!",'Encodage réponses Es'!N34=""),"!",IF('Encodage réponses Es'!N34="","",'Encodage réponses Es'!N34)))</f>
        <v/>
      </c>
      <c r="AY36" s="270" t="str">
        <f>IF(OR(E36="a",E36="A"),E36,IF(AND('Encodage réponses Es'!$AW34="!",'Encodage réponses Es'!O34=""),"!",IF('Encodage réponses Es'!O34="","",'Encodage réponses Es'!O34)))</f>
        <v/>
      </c>
      <c r="AZ36" s="512" t="str">
        <f t="shared" si="10"/>
        <v/>
      </c>
      <c r="BA36" s="507"/>
      <c r="BB36" s="180" t="str">
        <f>IF(OR(E36="a",E36="A"),E36,IF(AND('Encodage réponses Es'!$AW34="!",'Encodage réponses Es'!AN34=""),"!",IF('Encodage réponses Es'!AN34="","",'Encodage réponses Es'!AN34)))</f>
        <v/>
      </c>
      <c r="BC36" s="143" t="str">
        <f>IF(OR(E36="a",E36="A"),E36,IF(AND('Encodage réponses Es'!$AW34="!",'Encodage réponses Es'!AO34=""),"!",IF('Encodage réponses Es'!AO34="","",'Encodage réponses Es'!AO34)))</f>
        <v/>
      </c>
      <c r="BD36" s="143" t="str">
        <f>IF(OR(E36="a",E36="A"),E36,IF(AND('Encodage réponses Es'!$AW34="!",'Encodage réponses Es'!AP34=""),"!",IF('Encodage réponses Es'!AP34="","",'Encodage réponses Es'!AP34)))</f>
        <v/>
      </c>
      <c r="BE36" s="272" t="str">
        <f>IF(OR(E36="a",E36="A"),E36,IF(AND('Encodage réponses Es'!$AW34="!",'Encodage réponses Es'!AQ34=""),"!",IF('Encodage réponses Es'!AQ34="","",'Encodage réponses Es'!AQ34)))</f>
        <v/>
      </c>
      <c r="BF36" s="272" t="str">
        <f>IF(OR(E36="a",E36="A"),E36,IF(AND('Encodage réponses Es'!$AW34="!",'Encodage réponses Es'!AR34=""),"!",IF('Encodage réponses Es'!AR34="","",'Encodage réponses Es'!AR34)))</f>
        <v/>
      </c>
      <c r="BG36" s="272" t="str">
        <f>IF(OR(E36="a",E36="A"),E36,IF(AND('Encodage réponses Es'!$AW34="!",'Encodage réponses Es'!AS34=""),"!",IF('Encodage réponses Es'!AS34="","",'Encodage réponses Es'!AS34)))</f>
        <v/>
      </c>
      <c r="BH36" s="272" t="str">
        <f>IF(OR(E36="a",E36="A"),E36,IF(AND('Encodage réponses Es'!$AW34="!",'Encodage réponses Es'!AT34=""),"!",IF('Encodage réponses Es'!AT34="","",'Encodage réponses Es'!AT34)))</f>
        <v/>
      </c>
      <c r="BI36" s="272" t="str">
        <f>IF(OR(E36="a",E36="A"),E36,IF(AND('Encodage réponses Es'!$AW34="!",'Encodage réponses Es'!AU34=""),"!",IF('Encodage réponses Es'!AU34="","",'Encodage réponses Es'!AU34)))</f>
        <v/>
      </c>
      <c r="BJ36" s="314" t="str">
        <f>IF(OR(E36="a",E36="A"),E36,IF(AND('Encodage réponses Es'!$AW34="!",'Encodage réponses Es'!AV34=""),"!",IF('Encodage réponses Es'!AV34="","",'Encodage réponses Es'!AV34)))</f>
        <v/>
      </c>
      <c r="BK36" s="506" t="str">
        <f t="shared" si="11"/>
        <v/>
      </c>
      <c r="BL36" s="507"/>
      <c r="BM36" s="279" t="str">
        <f t="shared" si="12"/>
        <v/>
      </c>
      <c r="BN36" s="282" t="str">
        <f t="shared" si="13"/>
        <v/>
      </c>
    </row>
    <row r="37" spans="1:67" ht="11.25" customHeight="1" x14ac:dyDescent="0.25">
      <c r="A37" s="569"/>
      <c r="B37" s="570"/>
      <c r="C37" s="21">
        <v>33</v>
      </c>
      <c r="D37" s="21" t="str">
        <f>IF('Encodage réponses Es'!F35=0,"",'Encodage réponses Es'!F35)</f>
        <v/>
      </c>
      <c r="E37" s="207" t="str">
        <f>IF('Encodage réponses Es'!I35="","",'Encodage réponses Es'!I35)</f>
        <v/>
      </c>
      <c r="F37" s="87"/>
      <c r="G37" s="172" t="str">
        <f t="shared" si="0"/>
        <v/>
      </c>
      <c r="H37" s="134" t="str">
        <f t="shared" si="1"/>
        <v/>
      </c>
      <c r="I37" s="174"/>
      <c r="J37" s="172" t="str">
        <f t="shared" si="2"/>
        <v/>
      </c>
      <c r="K37" s="134" t="str">
        <f t="shared" si="3"/>
        <v/>
      </c>
      <c r="L37" s="174"/>
      <c r="M37" s="172" t="str">
        <f t="shared" si="4"/>
        <v/>
      </c>
      <c r="N37" s="134" t="str">
        <f t="shared" si="5"/>
        <v/>
      </c>
      <c r="O37" s="175"/>
      <c r="P37" s="259" t="str">
        <f>IF(OR(E37="a",E37="A"),E37,IF(AND('Encodage réponses Es'!AW35="!",'Encodage réponses Es'!J35=""),"!",IF('Encodage réponses Es'!J35="","",'Encodage réponses Es'!J35)))</f>
        <v/>
      </c>
      <c r="Q37" s="267" t="str">
        <f>IF(OR(E37="a",E37="A"),E37,IF(AND('Encodage réponses Es'!AW35="!",'Encodage réponses Es'!K35=""),"!",IF('Encodage réponses Es'!K35="","",'Encodage réponses Es'!K35)))</f>
        <v/>
      </c>
      <c r="R37" s="515" t="str">
        <f t="shared" si="6"/>
        <v/>
      </c>
      <c r="S37" s="516"/>
      <c r="T37" s="265" t="str">
        <f>IF(OR(E37="a",E37="A"),E37,IF(AND('Encodage réponses Es'!$AW35="!",'Encodage réponses Es'!P35=""),"!",IF('Encodage réponses Es'!P35="","",'Encodage réponses Es'!P35)))</f>
        <v/>
      </c>
      <c r="U37" s="187" t="str">
        <f>IF(OR(E37="a",E37="A"),E37,IF(AND('Encodage réponses Es'!$AW35="!",'Encodage réponses Es'!Q35=""),"!",IF('Encodage réponses Es'!Q35="","",'Encodage réponses Es'!Q35)))</f>
        <v/>
      </c>
      <c r="V37" s="187" t="str">
        <f>IF(OR(E37="a",E37="A"),E37,IF(AND('Encodage réponses Es'!$AW35="!",'Encodage réponses Es'!R35=""),"!",IF('Encodage réponses Es'!R35="","",'Encodage réponses Es'!R35)))</f>
        <v/>
      </c>
      <c r="W37" s="187" t="str">
        <f>IF(OR(E37="a",E37="A"),E37,IF(AND('Encodage réponses Es'!$AW35="!",'Encodage réponses Es'!S35=""),"!",IF('Encodage réponses Es'!S35="","",'Encodage réponses Es'!S35)))</f>
        <v/>
      </c>
      <c r="X37" s="187" t="str">
        <f>IF(OR(E37="a",E37="A"),E37,IF(AND('Encodage réponses Es'!$AW35="!",'Encodage réponses Es'!T35=""),"!",IF('Encodage réponses Es'!T35="","",'Encodage réponses Es'!T35)))</f>
        <v/>
      </c>
      <c r="Y37" s="187" t="str">
        <f>IF(OR(E37="a",E37="A"),E37,IF(AND('Encodage réponses Es'!$AW35="!",'Encodage réponses Es'!U35=""),"!",IF('Encodage réponses Es'!U35="","",'Encodage réponses Es'!U35)))</f>
        <v/>
      </c>
      <c r="Z37" s="187" t="str">
        <f>IF(OR(E37="a",E37="A"),E37,IF(AND('Encodage réponses Es'!$AW35="!",'Encodage réponses Es'!V35=""),"!",IF('Encodage réponses Es'!V35="","",'Encodage réponses Es'!V35)))</f>
        <v/>
      </c>
      <c r="AA37" s="261" t="str">
        <f>IF(OR(E37="a",E37="A"),E37,IF(AND('Encodage réponses Es'!$AW35="!",'Encodage réponses Es'!W35=""),"!",IF('Encodage réponses Es'!W35="","",'Encodage réponses Es'!W35)))</f>
        <v/>
      </c>
      <c r="AB37" s="261" t="str">
        <f>IF(OR(E37="a",E37="A"),E37,IF(AND('Encodage réponses Es'!$AW35="!",'Encodage réponses Es'!X35=""),"!",IF('Encodage réponses Es'!X35="","",'Encodage réponses Es'!X35)))</f>
        <v/>
      </c>
      <c r="AC37" s="261" t="str">
        <f>IF(OR(E37="a",E37="A"),E37,IF(AND('Encodage réponses Es'!$AW35="!",'Encodage réponses Es'!Y35=""),"!",IF('Encodage réponses Es'!Y35="","",'Encodage réponses Es'!Y35)))</f>
        <v/>
      </c>
      <c r="AD37" s="261" t="str">
        <f>IF(OR(E37="a",E37="A"),E37,IF(AND('Encodage réponses Es'!$AW35="!",'Encodage réponses Es'!Z35=""),"!",IF('Encodage réponses Es'!Z35="","",'Encodage réponses Es'!Z35)))</f>
        <v/>
      </c>
      <c r="AE37" s="261" t="str">
        <f>IF(OR(E37="a",E37="A"),E37,IF(AND('Encodage réponses Es'!$AW35="!",'Encodage réponses Es'!AA35=""),"!",IF('Encodage réponses Es'!AA35="","",'Encodage réponses Es'!AA35)))</f>
        <v/>
      </c>
      <c r="AF37" s="261" t="str">
        <f>IF(OR(E37="a",E37="A"),E37,IF(AND('Encodage réponses Es'!$AW35="!",'Encodage réponses Es'!AB35=""),"!",IF('Encodage réponses Es'!AB35="","",'Encodage réponses Es'!AB35)))</f>
        <v/>
      </c>
      <c r="AG37" s="187" t="str">
        <f>IF(OR(E37="a",E37="A"),E37,IF(AND('Encodage réponses Es'!$AW35="!",'Encodage réponses Es'!AC35=""),"!",IF('Encodage réponses Es'!AC35="","",'Encodage réponses Es'!AC35)))</f>
        <v/>
      </c>
      <c r="AH37" s="187" t="str">
        <f>IF(OR(E37="a",E37="A"),E37,IF(AND('Encodage réponses Es'!$AW35="!",'Encodage réponses Es'!AD35=""),"!",IF('Encodage réponses Es'!AD35="","",'Encodage réponses Es'!AD35)))</f>
        <v/>
      </c>
      <c r="AI37" s="187" t="str">
        <f>IF(OR(E37="a",E37="A"),E37,IF(AND('Encodage réponses Es'!$AW35="!",'Encodage réponses Es'!AE35=""),"!",IF('Encodage réponses Es'!AE35="","",'Encodage réponses Es'!AE35)))</f>
        <v/>
      </c>
      <c r="AJ37" s="187" t="str">
        <f>IF(OR(E37="a",E37="A"),E37,IF(AND('Encodage réponses Es'!$AW35="!",'Encodage réponses Es'!AF35=""),"!",IF('Encodage réponses Es'!AF35="","",'Encodage réponses Es'!AF35)))</f>
        <v/>
      </c>
      <c r="AK37" s="187" t="str">
        <f>IF(OR(E37="a",E37="A"),E37,IF(AND('Encodage réponses Es'!$AW35="!",'Encodage réponses Es'!AG35=""),"!",IF('Encodage réponses Es'!AG35="","",'Encodage réponses Es'!AG35)))</f>
        <v/>
      </c>
      <c r="AL37" s="187" t="str">
        <f>IF(OR(E37="a",E37="A"),E37,IF(AND('Encodage réponses Es'!$AW35="!",'Encodage réponses Es'!AH35=""),"!",IF('Encodage réponses Es'!AH35="","",'Encodage réponses Es'!AH35)))</f>
        <v/>
      </c>
      <c r="AM37" s="187" t="str">
        <f>IF(OR(E37="a",E37="A"),E37,IF(AND('Encodage réponses Es'!$AW35="!",'Encodage réponses Es'!AI35=""),"!",IF('Encodage réponses Es'!AI35="","",'Encodage réponses Es'!AI35)))</f>
        <v/>
      </c>
      <c r="AN37" s="261" t="str">
        <f>IF(OR(E37="a",E37="A"),E37,IF(AND('Encodage réponses Es'!$AW35="!",'Encodage réponses Es'!AJ35=""),"!",IF('Encodage réponses Es'!AJ35="","",'Encodage réponses Es'!AJ35)))</f>
        <v/>
      </c>
      <c r="AO37" s="187" t="str">
        <f>IF(OR(E37="a",E37="A"),E37,IF(AND('Encodage réponses Es'!$AW35="!",'Encodage réponses Es'!AK35=""),"!",IF('Encodage réponses Es'!AK35="","",'Encodage réponses Es'!AK35)))</f>
        <v/>
      </c>
      <c r="AP37" s="261" t="str">
        <f>IF(OR(E37="a",E37="A"),E37,IF(AND('Encodage réponses Es'!$AW35="!",'Encodage réponses Es'!AL35=""),"!",IF('Encodage réponses Es'!AL35="","",'Encodage réponses Es'!AL35)))</f>
        <v/>
      </c>
      <c r="AQ37" s="312" t="str">
        <f>IF(OR(E37="a",E37="A"),E37,IF(AND('Encodage réponses Es'!$AW35="!",'Encodage réponses Es'!AM35=""),"!",IF('Encodage réponses Es'!AM35="","",'Encodage réponses Es'!AM35)))</f>
        <v/>
      </c>
      <c r="AR37" s="510" t="str">
        <f t="shared" si="7"/>
        <v/>
      </c>
      <c r="AS37" s="511"/>
      <c r="AT37" s="172" t="str">
        <f t="shared" si="8"/>
        <v/>
      </c>
      <c r="AU37" s="276" t="str">
        <f t="shared" si="9"/>
        <v/>
      </c>
      <c r="AV37" s="180" t="str">
        <f>IF(OR(E37="a",E37="A"),E37,IF(AND('Encodage réponses Es'!$AW35="!",'Encodage réponses Es'!L35=""),"!",IF('Encodage réponses Es'!L35="","",'Encodage réponses Es'!L35)))</f>
        <v/>
      </c>
      <c r="AW37" s="143" t="str">
        <f>IF(OR(E37="a",E37="A"),E37,IF(AND('Encodage réponses Es'!$AW35="!",'Encodage réponses Es'!M35=""),"!",IF('Encodage réponses Es'!M35="","",'Encodage réponses Es'!M35)))</f>
        <v/>
      </c>
      <c r="AX37" s="143" t="str">
        <f>IF(OR(E37="a",E37="A"),E37,IF(AND('Encodage réponses Es'!$AW35="!",'Encodage réponses Es'!N35=""),"!",IF('Encodage réponses Es'!N35="","",'Encodage réponses Es'!N35)))</f>
        <v/>
      </c>
      <c r="AY37" s="270" t="str">
        <f>IF(OR(E37="a",E37="A"),E37,IF(AND('Encodage réponses Es'!$AW35="!",'Encodage réponses Es'!O35=""),"!",IF('Encodage réponses Es'!O35="","",'Encodage réponses Es'!O35)))</f>
        <v/>
      </c>
      <c r="AZ37" s="512" t="str">
        <f t="shared" si="10"/>
        <v/>
      </c>
      <c r="BA37" s="507"/>
      <c r="BB37" s="180" t="str">
        <f>IF(OR(E37="a",E37="A"),E37,IF(AND('Encodage réponses Es'!$AW35="!",'Encodage réponses Es'!AN35=""),"!",IF('Encodage réponses Es'!AN35="","",'Encodage réponses Es'!AN35)))</f>
        <v/>
      </c>
      <c r="BC37" s="143" t="str">
        <f>IF(OR(E37="a",E37="A"),E37,IF(AND('Encodage réponses Es'!$AW35="!",'Encodage réponses Es'!AO35=""),"!",IF('Encodage réponses Es'!AO35="","",'Encodage réponses Es'!AO35)))</f>
        <v/>
      </c>
      <c r="BD37" s="143" t="str">
        <f>IF(OR(E37="a",E37="A"),E37,IF(AND('Encodage réponses Es'!$AW35="!",'Encodage réponses Es'!AP35=""),"!",IF('Encodage réponses Es'!AP35="","",'Encodage réponses Es'!AP35)))</f>
        <v/>
      </c>
      <c r="BE37" s="272" t="str">
        <f>IF(OR(E37="a",E37="A"),E37,IF(AND('Encodage réponses Es'!$AW35="!",'Encodage réponses Es'!AQ35=""),"!",IF('Encodage réponses Es'!AQ35="","",'Encodage réponses Es'!AQ35)))</f>
        <v/>
      </c>
      <c r="BF37" s="272" t="str">
        <f>IF(OR(E37="a",E37="A"),E37,IF(AND('Encodage réponses Es'!$AW35="!",'Encodage réponses Es'!AR35=""),"!",IF('Encodage réponses Es'!AR35="","",'Encodage réponses Es'!AR35)))</f>
        <v/>
      </c>
      <c r="BG37" s="272" t="str">
        <f>IF(OR(E37="a",E37="A"),E37,IF(AND('Encodage réponses Es'!$AW35="!",'Encodage réponses Es'!AS35=""),"!",IF('Encodage réponses Es'!AS35="","",'Encodage réponses Es'!AS35)))</f>
        <v/>
      </c>
      <c r="BH37" s="272" t="str">
        <f>IF(OR(E37="a",E37="A"),E37,IF(AND('Encodage réponses Es'!$AW35="!",'Encodage réponses Es'!AT35=""),"!",IF('Encodage réponses Es'!AT35="","",'Encodage réponses Es'!AT35)))</f>
        <v/>
      </c>
      <c r="BI37" s="272" t="str">
        <f>IF(OR(E37="a",E37="A"),E37,IF(AND('Encodage réponses Es'!$AW35="!",'Encodage réponses Es'!AU35=""),"!",IF('Encodage réponses Es'!AU35="","",'Encodage réponses Es'!AU35)))</f>
        <v/>
      </c>
      <c r="BJ37" s="314" t="str">
        <f>IF(OR(E37="a",E37="A"),E37,IF(AND('Encodage réponses Es'!$AW35="!",'Encodage réponses Es'!AV35=""),"!",IF('Encodage réponses Es'!AV35="","",'Encodage réponses Es'!AV35)))</f>
        <v/>
      </c>
      <c r="BK37" s="506" t="str">
        <f t="shared" si="11"/>
        <v/>
      </c>
      <c r="BL37" s="507"/>
      <c r="BM37" s="279" t="str">
        <f t="shared" si="12"/>
        <v/>
      </c>
      <c r="BN37" s="282" t="str">
        <f t="shared" si="13"/>
        <v/>
      </c>
    </row>
    <row r="38" spans="1:67" x14ac:dyDescent="0.25">
      <c r="A38" s="569"/>
      <c r="B38" s="570"/>
      <c r="C38" s="21">
        <v>34</v>
      </c>
      <c r="D38" s="21" t="str">
        <f>IF('Encodage réponses Es'!F36=0,"",'Encodage réponses Es'!F36)</f>
        <v/>
      </c>
      <c r="E38" s="207" t="str">
        <f>IF('Encodage réponses Es'!I36="","",'Encodage réponses Es'!I36)</f>
        <v/>
      </c>
      <c r="F38" s="205"/>
      <c r="G38" s="172" t="str">
        <f t="shared" si="0"/>
        <v/>
      </c>
      <c r="H38" s="134" t="str">
        <f t="shared" si="1"/>
        <v/>
      </c>
      <c r="I38" s="174"/>
      <c r="J38" s="172" t="str">
        <f t="shared" si="2"/>
        <v/>
      </c>
      <c r="K38" s="134" t="str">
        <f t="shared" si="3"/>
        <v/>
      </c>
      <c r="L38" s="174"/>
      <c r="M38" s="172" t="str">
        <f t="shared" si="4"/>
        <v/>
      </c>
      <c r="N38" s="134" t="str">
        <f t="shared" si="5"/>
        <v/>
      </c>
      <c r="O38" s="178"/>
      <c r="P38" s="185" t="str">
        <f>IF(OR(E38="a",E38="A"),E38,IF(AND('Encodage réponses Es'!AW36="!",'Encodage réponses Es'!J36=""),"!",IF('Encodage réponses Es'!J36="","",'Encodage réponses Es'!J36)))</f>
        <v/>
      </c>
      <c r="Q38" s="267" t="str">
        <f>IF(OR(E38="a",E38="A"),E38,IF(AND('Encodage réponses Es'!AW36="!",'Encodage réponses Es'!K36=""),"!",IF('Encodage réponses Es'!K36="","",'Encodage réponses Es'!K36)))</f>
        <v/>
      </c>
      <c r="R38" s="515" t="str">
        <f t="shared" si="6"/>
        <v/>
      </c>
      <c r="S38" s="516"/>
      <c r="T38" s="265" t="str">
        <f>IF(OR(E38="a",E38="A"),E38,IF(AND('Encodage réponses Es'!$AW36="!",'Encodage réponses Es'!P36=""),"!",IF('Encodage réponses Es'!P36="","",'Encodage réponses Es'!P36)))</f>
        <v/>
      </c>
      <c r="U38" s="187" t="str">
        <f>IF(OR(E38="a",E38="A"),E38,IF(AND('Encodage réponses Es'!$AW36="!",'Encodage réponses Es'!Q36=""),"!",IF('Encodage réponses Es'!Q36="","",'Encodage réponses Es'!Q36)))</f>
        <v/>
      </c>
      <c r="V38" s="187" t="str">
        <f>IF(OR(E38="a",E38="A"),E38,IF(AND('Encodage réponses Es'!$AW36="!",'Encodage réponses Es'!R36=""),"!",IF('Encodage réponses Es'!R36="","",'Encodage réponses Es'!R36)))</f>
        <v/>
      </c>
      <c r="W38" s="187" t="str">
        <f>IF(OR(E38="a",E38="A"),E38,IF(AND('Encodage réponses Es'!$AW36="!",'Encodage réponses Es'!S36=""),"!",IF('Encodage réponses Es'!S36="","",'Encodage réponses Es'!S36)))</f>
        <v/>
      </c>
      <c r="X38" s="187" t="str">
        <f>IF(OR(E38="a",E38="A"),E38,IF(AND('Encodage réponses Es'!$AW36="!",'Encodage réponses Es'!T36=""),"!",IF('Encodage réponses Es'!T36="","",'Encodage réponses Es'!T36)))</f>
        <v/>
      </c>
      <c r="Y38" s="187" t="str">
        <f>IF(OR(E38="a",E38="A"),E38,IF(AND('Encodage réponses Es'!$AW36="!",'Encodage réponses Es'!U36=""),"!",IF('Encodage réponses Es'!U36="","",'Encodage réponses Es'!U36)))</f>
        <v/>
      </c>
      <c r="Z38" s="187" t="str">
        <f>IF(OR(E38="a",E38="A"),E38,IF(AND('Encodage réponses Es'!$AW36="!",'Encodage réponses Es'!V36=""),"!",IF('Encodage réponses Es'!V36="","",'Encodage réponses Es'!V36)))</f>
        <v/>
      </c>
      <c r="AA38" s="261" t="str">
        <f>IF(OR(E38="a",E38="A"),E38,IF(AND('Encodage réponses Es'!$AW36="!",'Encodage réponses Es'!W36=""),"!",IF('Encodage réponses Es'!W36="","",'Encodage réponses Es'!W36)))</f>
        <v/>
      </c>
      <c r="AB38" s="261" t="str">
        <f>IF(OR(E38="a",E38="A"),E38,IF(AND('Encodage réponses Es'!$AW36="!",'Encodage réponses Es'!X36=""),"!",IF('Encodage réponses Es'!X36="","",'Encodage réponses Es'!X36)))</f>
        <v/>
      </c>
      <c r="AC38" s="261" t="str">
        <f>IF(OR(E38="a",E38="A"),E38,IF(AND('Encodage réponses Es'!$AW36="!",'Encodage réponses Es'!Y36=""),"!",IF('Encodage réponses Es'!Y36="","",'Encodage réponses Es'!Y36)))</f>
        <v/>
      </c>
      <c r="AD38" s="261" t="str">
        <f>IF(OR(E38="a",E38="A"),E38,IF(AND('Encodage réponses Es'!$AW36="!",'Encodage réponses Es'!Z36=""),"!",IF('Encodage réponses Es'!Z36="","",'Encodage réponses Es'!Z36)))</f>
        <v/>
      </c>
      <c r="AE38" s="261" t="str">
        <f>IF(OR(E38="a",E38="A"),E38,IF(AND('Encodage réponses Es'!$AW36="!",'Encodage réponses Es'!AA36=""),"!",IF('Encodage réponses Es'!AA36="","",'Encodage réponses Es'!AA36)))</f>
        <v/>
      </c>
      <c r="AF38" s="261" t="str">
        <f>IF(OR(E38="a",E38="A"),E38,IF(AND('Encodage réponses Es'!$AW36="!",'Encodage réponses Es'!AB36=""),"!",IF('Encodage réponses Es'!AB36="","",'Encodage réponses Es'!AB36)))</f>
        <v/>
      </c>
      <c r="AG38" s="187" t="str">
        <f>IF(OR(E38="a",E38="A"),E38,IF(AND('Encodage réponses Es'!$AW36="!",'Encodage réponses Es'!AC36=""),"!",IF('Encodage réponses Es'!AC36="","",'Encodage réponses Es'!AC36)))</f>
        <v/>
      </c>
      <c r="AH38" s="187" t="str">
        <f>IF(OR(E38="a",E38="A"),E38,IF(AND('Encodage réponses Es'!$AW36="!",'Encodage réponses Es'!AD36=""),"!",IF('Encodage réponses Es'!AD36="","",'Encodage réponses Es'!AD36)))</f>
        <v/>
      </c>
      <c r="AI38" s="187" t="str">
        <f>IF(OR(E38="a",E38="A"),E38,IF(AND('Encodage réponses Es'!$AW36="!",'Encodage réponses Es'!AE36=""),"!",IF('Encodage réponses Es'!AE36="","",'Encodage réponses Es'!AE36)))</f>
        <v/>
      </c>
      <c r="AJ38" s="187" t="str">
        <f>IF(OR(E38="a",E38="A"),E38,IF(AND('Encodage réponses Es'!$AW36="!",'Encodage réponses Es'!AF36=""),"!",IF('Encodage réponses Es'!AF36="","",'Encodage réponses Es'!AF36)))</f>
        <v/>
      </c>
      <c r="AK38" s="187" t="str">
        <f>IF(OR(E38="a",E38="A"),E38,IF(AND('Encodage réponses Es'!$AW36="!",'Encodage réponses Es'!AG36=""),"!",IF('Encodage réponses Es'!AG36="","",'Encodage réponses Es'!AG36)))</f>
        <v/>
      </c>
      <c r="AL38" s="187" t="str">
        <f>IF(OR(E38="a",E38="A"),E38,IF(AND('Encodage réponses Es'!$AW36="!",'Encodage réponses Es'!AH36=""),"!",IF('Encodage réponses Es'!AH36="","",'Encodage réponses Es'!AH36)))</f>
        <v/>
      </c>
      <c r="AM38" s="187" t="str">
        <f>IF(OR(E38="a",E38="A"),E38,IF(AND('Encodage réponses Es'!$AW36="!",'Encodage réponses Es'!AI36=""),"!",IF('Encodage réponses Es'!AI36="","",'Encodage réponses Es'!AI36)))</f>
        <v/>
      </c>
      <c r="AN38" s="261" t="str">
        <f>IF(OR(E38="a",E38="A"),E38,IF(AND('Encodage réponses Es'!$AW36="!",'Encodage réponses Es'!AJ36=""),"!",IF('Encodage réponses Es'!AJ36="","",'Encodage réponses Es'!AJ36)))</f>
        <v/>
      </c>
      <c r="AO38" s="187" t="str">
        <f>IF(OR(E38="a",E38="A"),E38,IF(AND('Encodage réponses Es'!$AW36="!",'Encodage réponses Es'!AK36=""),"!",IF('Encodage réponses Es'!AK36="","",'Encodage réponses Es'!AK36)))</f>
        <v/>
      </c>
      <c r="AP38" s="261" t="str">
        <f>IF(OR(E38="a",E38="A"),E38,IF(AND('Encodage réponses Es'!$AW36="!",'Encodage réponses Es'!AL36=""),"!",IF('Encodage réponses Es'!AL36="","",'Encodage réponses Es'!AL36)))</f>
        <v/>
      </c>
      <c r="AQ38" s="312" t="str">
        <f>IF(OR(E38="a",E38="A"),E38,IF(AND('Encodage réponses Es'!$AW36="!",'Encodage réponses Es'!AM36=""),"!",IF('Encodage réponses Es'!AM36="","",'Encodage réponses Es'!AM36)))</f>
        <v/>
      </c>
      <c r="AR38" s="510" t="str">
        <f t="shared" si="7"/>
        <v/>
      </c>
      <c r="AS38" s="511"/>
      <c r="AT38" s="172" t="str">
        <f t="shared" si="8"/>
        <v/>
      </c>
      <c r="AU38" s="276" t="str">
        <f t="shared" si="9"/>
        <v/>
      </c>
      <c r="AV38" s="187" t="str">
        <f>IF(OR(E38="a",E38="A"),E38,IF(AND('Encodage réponses Es'!$AW36="!",'Encodage réponses Es'!L36=""),"!",IF('Encodage réponses Es'!L36="","",'Encodage réponses Es'!L36)))</f>
        <v/>
      </c>
      <c r="AW38" s="182" t="str">
        <f>IF(OR(E38="a",E38="A"),E38,IF(AND('Encodage réponses Es'!$AW36="!",'Encodage réponses Es'!M36=""),"!",IF('Encodage réponses Es'!M36="","",'Encodage réponses Es'!M36)))</f>
        <v/>
      </c>
      <c r="AX38" s="182" t="str">
        <f>IF(OR(E38="a",E38="A"),E38,IF(AND('Encodage réponses Es'!$AW36="!",'Encodage réponses Es'!N36=""),"!",IF('Encodage réponses Es'!N36="","",'Encodage réponses Es'!N36)))</f>
        <v/>
      </c>
      <c r="AY38" s="267" t="str">
        <f>IF(OR(E38="a",E38="A"),E38,IF(AND('Encodage réponses Es'!$AW36="!",'Encodage réponses Es'!O36=""),"!",IF('Encodage réponses Es'!O36="","",'Encodage réponses Es'!O36)))</f>
        <v/>
      </c>
      <c r="AZ38" s="512" t="str">
        <f t="shared" si="10"/>
        <v/>
      </c>
      <c r="BA38" s="507"/>
      <c r="BB38" s="180" t="str">
        <f>IF(OR(E38="a",E38="A"),E38,IF(AND('Encodage réponses Es'!$AW36="!",'Encodage réponses Es'!AN36=""),"!",IF('Encodage réponses Es'!AN36="","",'Encodage réponses Es'!AN36)))</f>
        <v/>
      </c>
      <c r="BC38" s="143" t="str">
        <f>IF(OR(E38="a",E38="A"),E38,IF(AND('Encodage réponses Es'!$AW36="!",'Encodage réponses Es'!AO36=""),"!",IF('Encodage réponses Es'!AO36="","",'Encodage réponses Es'!AO36)))</f>
        <v/>
      </c>
      <c r="BD38" s="143" t="str">
        <f>IF(OR(E38="a",E38="A"),E38,IF(AND('Encodage réponses Es'!$AW36="!",'Encodage réponses Es'!AP36=""),"!",IF('Encodage réponses Es'!AP36="","",'Encodage réponses Es'!AP36)))</f>
        <v/>
      </c>
      <c r="BE38" s="272" t="str">
        <f>IF(OR(E38="a",E38="A"),E38,IF(AND('Encodage réponses Es'!$AW36="!",'Encodage réponses Es'!AQ36=""),"!",IF('Encodage réponses Es'!AQ36="","",'Encodage réponses Es'!AQ36)))</f>
        <v/>
      </c>
      <c r="BF38" s="272" t="str">
        <f>IF(OR(E38="a",E38="A"),E38,IF(AND('Encodage réponses Es'!$AW36="!",'Encodage réponses Es'!AR36=""),"!",IF('Encodage réponses Es'!AR36="","",'Encodage réponses Es'!AR36)))</f>
        <v/>
      </c>
      <c r="BG38" s="272" t="str">
        <f>IF(OR(E38="a",E38="A"),E38,IF(AND('Encodage réponses Es'!$AW36="!",'Encodage réponses Es'!AS36=""),"!",IF('Encodage réponses Es'!AS36="","",'Encodage réponses Es'!AS36)))</f>
        <v/>
      </c>
      <c r="BH38" s="272" t="str">
        <f>IF(OR(E38="a",E38="A"),E38,IF(AND('Encodage réponses Es'!$AW36="!",'Encodage réponses Es'!AT36=""),"!",IF('Encodage réponses Es'!AT36="","",'Encodage réponses Es'!AT36)))</f>
        <v/>
      </c>
      <c r="BI38" s="272" t="str">
        <f>IF(OR(E38="a",E38="A"),E38,IF(AND('Encodage réponses Es'!$AW36="!",'Encodage réponses Es'!AU36=""),"!",IF('Encodage réponses Es'!AU36="","",'Encodage réponses Es'!AU36)))</f>
        <v/>
      </c>
      <c r="BJ38" s="314" t="str">
        <f>IF(OR(E38="a",E38="A"),E38,IF(AND('Encodage réponses Es'!$AW36="!",'Encodage réponses Es'!AV36=""),"!",IF('Encodage réponses Es'!AV36="","",'Encodage réponses Es'!AV36)))</f>
        <v/>
      </c>
      <c r="BK38" s="506" t="str">
        <f t="shared" si="11"/>
        <v/>
      </c>
      <c r="BL38" s="507"/>
      <c r="BM38" s="279" t="str">
        <f t="shared" si="12"/>
        <v/>
      </c>
      <c r="BN38" s="282" t="str">
        <f t="shared" si="13"/>
        <v/>
      </c>
    </row>
    <row r="39" spans="1:67" ht="12.75" customHeight="1" thickBot="1" x14ac:dyDescent="0.3">
      <c r="A39" s="571"/>
      <c r="B39" s="572"/>
      <c r="C39" s="22">
        <v>35</v>
      </c>
      <c r="D39" s="22" t="str">
        <f>IF('Encodage réponses Es'!F37=0,"",'Encodage réponses Es'!F37)</f>
        <v/>
      </c>
      <c r="E39" s="208" t="str">
        <f>IF('Encodage réponses Es'!I37="","",'Encodage réponses Es'!I37)</f>
        <v/>
      </c>
      <c r="F39" s="96"/>
      <c r="G39" s="145" t="str">
        <f t="shared" si="0"/>
        <v/>
      </c>
      <c r="H39" s="135" t="str">
        <f t="shared" si="1"/>
        <v/>
      </c>
      <c r="I39" s="174"/>
      <c r="J39" s="173" t="str">
        <f t="shared" si="2"/>
        <v/>
      </c>
      <c r="K39" s="135" t="str">
        <f t="shared" si="3"/>
        <v/>
      </c>
      <c r="L39" s="174"/>
      <c r="M39" s="145" t="str">
        <f t="shared" si="4"/>
        <v/>
      </c>
      <c r="N39" s="135" t="str">
        <f t="shared" si="5"/>
        <v/>
      </c>
      <c r="O39" s="179"/>
      <c r="P39" s="186" t="str">
        <f>IF(OR(E39="a",E39="A"),E39,IF(AND('Encodage réponses Es'!AW37="!",'Encodage réponses Es'!J37=""),"!",IF('Encodage réponses Es'!J37="","",'Encodage réponses Es'!J37)))</f>
        <v/>
      </c>
      <c r="Q39" s="301" t="str">
        <f>IF(OR(E39="a",E39="A"),E39,IF(AND('Encodage réponses Es'!AW37="!",'Encodage réponses Es'!K37=""),"!",IF('Encodage réponses Es'!K37="","",'Encodage réponses Es'!K37)))</f>
        <v/>
      </c>
      <c r="R39" s="563" t="str">
        <f t="shared" si="6"/>
        <v/>
      </c>
      <c r="S39" s="564"/>
      <c r="T39" s="266" t="str">
        <f>IF(OR(E39="a",E39="A"),E39,IF(AND('Encodage réponses Es'!$AW37="!",'Encodage réponses Es'!P37=""),"!",IF('Encodage réponses Es'!P37="","",'Encodage réponses Es'!P37)))</f>
        <v/>
      </c>
      <c r="U39" s="188" t="str">
        <f>IF(OR(E39="a",E39="A"),E39,IF(AND('Encodage réponses Es'!$AW37="!",'Encodage réponses Es'!Q37=""),"!",IF('Encodage réponses Es'!Q37="","",'Encodage réponses Es'!Q37)))</f>
        <v/>
      </c>
      <c r="V39" s="188" t="str">
        <f>IF(OR(E39="a",E39="A"),E39,IF(AND('Encodage réponses Es'!$AW37="!",'Encodage réponses Es'!R37=""),"!",IF('Encodage réponses Es'!R37="","",'Encodage réponses Es'!R37)))</f>
        <v/>
      </c>
      <c r="W39" s="188" t="str">
        <f>IF(OR(E39="a",E39="A"),E39,IF(AND('Encodage réponses Es'!$AW37="!",'Encodage réponses Es'!S37=""),"!",IF('Encodage réponses Es'!S37="","",'Encodage réponses Es'!S37)))</f>
        <v/>
      </c>
      <c r="X39" s="188" t="str">
        <f>IF(OR(E39="a",E39="A"),E39,IF(AND('Encodage réponses Es'!$AW37="!",'Encodage réponses Es'!T37=""),"!",IF('Encodage réponses Es'!T37="","",'Encodage réponses Es'!T37)))</f>
        <v/>
      </c>
      <c r="Y39" s="188" t="str">
        <f>IF(OR(E39="a",E39="A"),E39,IF(AND('Encodage réponses Es'!$AW37="!",'Encodage réponses Es'!U37=""),"!",IF('Encodage réponses Es'!U37="","",'Encodage réponses Es'!U37)))</f>
        <v/>
      </c>
      <c r="Z39" s="188" t="str">
        <f>IF(OR(E39="a",E39="A"),E39,IF(AND('Encodage réponses Es'!$AW37="!",'Encodage réponses Es'!V37=""),"!",IF('Encodage réponses Es'!V37="","",'Encodage réponses Es'!V37)))</f>
        <v/>
      </c>
      <c r="AA39" s="263" t="str">
        <f>IF(OR(E39="a",E39="A"),E39,IF(AND('Encodage réponses Es'!$AW37="!",'Encodage réponses Es'!W37=""),"!",IF('Encodage réponses Es'!W37="","",'Encodage réponses Es'!W37)))</f>
        <v/>
      </c>
      <c r="AB39" s="263" t="str">
        <f>IF(OR(E39="a",E39="A"),E39,IF(AND('Encodage réponses Es'!$AW37="!",'Encodage réponses Es'!X37=""),"!",IF('Encodage réponses Es'!X37="","",'Encodage réponses Es'!X37)))</f>
        <v/>
      </c>
      <c r="AC39" s="263" t="str">
        <f>IF(OR(E39="a",E39="A"),E39,IF(AND('Encodage réponses Es'!$AW37="!",'Encodage réponses Es'!Y37=""),"!",IF('Encodage réponses Es'!Y37="","",'Encodage réponses Es'!Y37)))</f>
        <v/>
      </c>
      <c r="AD39" s="263" t="str">
        <f>IF(OR(E39="a",E39="A"),E39,IF(AND('Encodage réponses Es'!$AW37="!",'Encodage réponses Es'!Z37=""),"!",IF('Encodage réponses Es'!Z37="","",'Encodage réponses Es'!Z37)))</f>
        <v/>
      </c>
      <c r="AE39" s="263" t="str">
        <f>IF(OR(E39="a",E39="A"),E39,IF(AND('Encodage réponses Es'!$AW37="!",'Encodage réponses Es'!AA37=""),"!",IF('Encodage réponses Es'!AA37="","",'Encodage réponses Es'!AA37)))</f>
        <v/>
      </c>
      <c r="AF39" s="263" t="str">
        <f>IF(OR(E39="a",E39="A"),E39,IF(AND('Encodage réponses Es'!$AW37="!",'Encodage réponses Es'!AB37=""),"!",IF('Encodage réponses Es'!AB37="","",'Encodage réponses Es'!AB37)))</f>
        <v/>
      </c>
      <c r="AG39" s="188" t="str">
        <f>IF(OR(E39="a",E39="A"),E39,IF(AND('Encodage réponses Es'!$AW37="!",'Encodage réponses Es'!AC37=""),"!",IF('Encodage réponses Es'!AC37="","",'Encodage réponses Es'!AC37)))</f>
        <v/>
      </c>
      <c r="AH39" s="188" t="str">
        <f>IF(OR(E39="a",E39="A"),E39,IF(AND('Encodage réponses Es'!$AW37="!",'Encodage réponses Es'!AD37=""),"!",IF('Encodage réponses Es'!AD37="","",'Encodage réponses Es'!AD37)))</f>
        <v/>
      </c>
      <c r="AI39" s="188" t="str">
        <f>IF(OR(E39="a",E39="A"),E39,IF(AND('Encodage réponses Es'!$AW37="!",'Encodage réponses Es'!AE37=""),"!",IF('Encodage réponses Es'!AE37="","",'Encodage réponses Es'!AE37)))</f>
        <v/>
      </c>
      <c r="AJ39" s="188" t="str">
        <f>IF(OR(E39="a",E39="A"),E39,IF(AND('Encodage réponses Es'!$AW37="!",'Encodage réponses Es'!AF37=""),"!",IF('Encodage réponses Es'!AF37="","",'Encodage réponses Es'!AF37)))</f>
        <v/>
      </c>
      <c r="AK39" s="188" t="str">
        <f>IF(OR(E39="a",E39="A"),E39,IF(AND('Encodage réponses Es'!$AW37="!",'Encodage réponses Es'!AG37=""),"!",IF('Encodage réponses Es'!AG37="","",'Encodage réponses Es'!AG37)))</f>
        <v/>
      </c>
      <c r="AL39" s="188" t="str">
        <f>IF(OR(E39="a",E39="A"),E39,IF(AND('Encodage réponses Es'!$AW37="!",'Encodage réponses Es'!AH37=""),"!",IF('Encodage réponses Es'!AH37="","",'Encodage réponses Es'!AH37)))</f>
        <v/>
      </c>
      <c r="AM39" s="188" t="str">
        <f>IF(OR(E39="a",E39="A"),E39,IF(AND('Encodage réponses Es'!$AW37="!",'Encodage réponses Es'!AI37=""),"!",IF('Encodage réponses Es'!AI37="","",'Encodage réponses Es'!AI37)))</f>
        <v/>
      </c>
      <c r="AN39" s="263" t="str">
        <f>IF(OR(E39="a",E39="A"),E39,IF(AND('Encodage réponses Es'!$AW37="!",'Encodage réponses Es'!AJ37=""),"!",IF('Encodage réponses Es'!AJ37="","",'Encodage réponses Es'!AJ37)))</f>
        <v/>
      </c>
      <c r="AO39" s="188" t="str">
        <f>IF(OR(E39="a",E39="A"),E39,IF(AND('Encodage réponses Es'!$AW37="!",'Encodage réponses Es'!AK37=""),"!",IF('Encodage réponses Es'!AK37="","",'Encodage réponses Es'!AK37)))</f>
        <v/>
      </c>
      <c r="AP39" s="263" t="str">
        <f>IF(OR(E39="a",E39="A"),E39,IF(AND('Encodage réponses Es'!$AW37="!",'Encodage réponses Es'!AL37=""),"!",IF('Encodage réponses Es'!AL37="","",'Encodage réponses Es'!AL37)))</f>
        <v/>
      </c>
      <c r="AQ39" s="313" t="str">
        <f>IF(OR(E39="a",E39="A"),E39,IF(AND('Encodage réponses Es'!$AW37="!",'Encodage réponses Es'!AM37=""),"!",IF('Encodage réponses Es'!AM37="","",'Encodage réponses Es'!AM37)))</f>
        <v/>
      </c>
      <c r="AR39" s="542" t="str">
        <f t="shared" si="7"/>
        <v/>
      </c>
      <c r="AS39" s="543"/>
      <c r="AT39" s="173" t="str">
        <f t="shared" si="8"/>
        <v/>
      </c>
      <c r="AU39" s="277" t="str">
        <f t="shared" si="9"/>
        <v/>
      </c>
      <c r="AV39" s="238" t="str">
        <f>IF(OR(E39="a",E39="A"),E39,IF(AND('Encodage réponses Es'!$AW37="!",'Encodage réponses Es'!L37=""),"!",IF('Encodage réponses Es'!L37="","",'Encodage réponses Es'!L37)))</f>
        <v/>
      </c>
      <c r="AW39" s="177" t="str">
        <f>IF(OR(E39="a",E39="A"),E39,IF(AND('Encodage réponses Es'!$AW37="!",'Encodage réponses Es'!M37=""),"!",IF('Encodage réponses Es'!M37="","",'Encodage réponses Es'!M37)))</f>
        <v/>
      </c>
      <c r="AX39" s="177" t="str">
        <f>IF(OR(E39="a",E39="A"),E39,IF(AND('Encodage réponses Es'!$AW37="!",'Encodage réponses Es'!N37=""),"!",IF('Encodage réponses Es'!N37="","",'Encodage réponses Es'!N37)))</f>
        <v/>
      </c>
      <c r="AY39" s="271" t="str">
        <f>IF(OR(E39="a",E39="A"),E39,IF(AND('Encodage réponses Es'!$AW37="!",'Encodage réponses Es'!O37=""),"!",IF('Encodage réponses Es'!O37="","",'Encodage réponses Es'!O37)))</f>
        <v/>
      </c>
      <c r="AZ39" s="540" t="str">
        <f t="shared" si="10"/>
        <v/>
      </c>
      <c r="BA39" s="541"/>
      <c r="BB39" s="188" t="str">
        <f>IF(OR(E39="a",E39="A"),E39,IF(AND('Encodage réponses Es'!$AW37="!",'Encodage réponses Es'!AN37=""),"!",IF('Encodage réponses Es'!AN37="","",'Encodage réponses Es'!AN37)))</f>
        <v/>
      </c>
      <c r="BC39" s="177" t="str">
        <f>IF(OR(E39="a",E39="A"),E39,IF(AND('Encodage réponses Es'!$AW37="!",'Encodage réponses Es'!AO37=""),"!",IF('Encodage réponses Es'!AO37="","",'Encodage réponses Es'!AO37)))</f>
        <v/>
      </c>
      <c r="BD39" s="177" t="str">
        <f>IF(OR(E39="a",E39="A"),E39,IF(AND('Encodage réponses Es'!$AW37="!",'Encodage réponses Es'!AP37=""),"!",IF('Encodage réponses Es'!AP37="","",'Encodage réponses Es'!AP37)))</f>
        <v/>
      </c>
      <c r="BE39" s="273" t="str">
        <f>IF(OR(E39="a",E39="A"),E39,IF(AND('Encodage réponses Es'!$AW37="!",'Encodage réponses Es'!AQ37=""),"!",IF('Encodage réponses Es'!AQ37="","",'Encodage réponses Es'!AQ37)))</f>
        <v/>
      </c>
      <c r="BF39" s="273" t="str">
        <f>IF(OR(E39="a",E39="A"),E39,IF(AND('Encodage réponses Es'!$AW37="!",'Encodage réponses Es'!AR37=""),"!",IF('Encodage réponses Es'!AR37="","",'Encodage réponses Es'!AR37)))</f>
        <v/>
      </c>
      <c r="BG39" s="273" t="str">
        <f>IF(OR(E39="a",E39="A"),E39,IF(AND('Encodage réponses Es'!$AW37="!",'Encodage réponses Es'!AS37=""),"!",IF('Encodage réponses Es'!AS37="","",'Encodage réponses Es'!AS37)))</f>
        <v/>
      </c>
      <c r="BH39" s="273" t="str">
        <f>IF(OR(E39="a",E39="A"),E39,IF(AND('Encodage réponses Es'!$AW37="!",'Encodage réponses Es'!AT37=""),"!",IF('Encodage réponses Es'!AT37="","",'Encodage réponses Es'!AT37)))</f>
        <v/>
      </c>
      <c r="BI39" s="273" t="str">
        <f>IF(OR(E39="a",E39="A"),E39,IF(AND('Encodage réponses Es'!$AW37="!",'Encodage réponses Es'!AU37=""),"!",IF('Encodage réponses Es'!AU37="","",'Encodage réponses Es'!AU37)))</f>
        <v/>
      </c>
      <c r="BJ39" s="315" t="str">
        <f>IF(OR(E39="a",E39="A"),E39,IF(AND('Encodage réponses Es'!$AW37="!",'Encodage réponses Es'!AV37=""),"!",IF('Encodage réponses Es'!AV37="","",'Encodage réponses Es'!AV37)))</f>
        <v/>
      </c>
      <c r="BK39" s="603" t="str">
        <f t="shared" si="11"/>
        <v/>
      </c>
      <c r="BL39" s="541"/>
      <c r="BM39" s="280" t="str">
        <f t="shared" si="12"/>
        <v/>
      </c>
      <c r="BN39" s="283" t="str">
        <f t="shared" si="13"/>
        <v/>
      </c>
    </row>
    <row r="40" spans="1:67" ht="12.75" customHeight="1" thickBot="1" x14ac:dyDescent="0.3">
      <c r="A40" s="92"/>
      <c r="B40" s="92"/>
      <c r="C40" s="92"/>
      <c r="D40" s="93"/>
      <c r="E40" s="206"/>
      <c r="F40" s="76"/>
      <c r="G40" s="17"/>
      <c r="H40" s="17"/>
      <c r="I40" s="76"/>
      <c r="L40" s="76"/>
      <c r="O40" s="76"/>
      <c r="P40" s="123"/>
      <c r="Q40" s="123"/>
      <c r="R40" s="64"/>
      <c r="S40" s="64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333"/>
      <c r="AE40" s="333"/>
      <c r="AF40" s="333"/>
      <c r="AG40" s="333"/>
      <c r="AH40" s="333"/>
      <c r="AI40" s="333"/>
      <c r="AJ40" s="333"/>
      <c r="AK40" s="333"/>
      <c r="AL40" s="333"/>
      <c r="AM40" s="333"/>
      <c r="AN40" s="333"/>
      <c r="AO40" s="333"/>
      <c r="AP40" s="333"/>
      <c r="AQ40" s="333"/>
      <c r="AR40" s="64"/>
      <c r="AS40" s="64"/>
      <c r="AT40" s="64"/>
      <c r="AU40" s="64"/>
      <c r="AV40" s="90"/>
      <c r="AW40" s="90"/>
      <c r="AX40" s="90"/>
      <c r="AY40" s="90"/>
      <c r="AZ40" s="64"/>
      <c r="BA40" s="107"/>
      <c r="BB40" s="333"/>
      <c r="BC40" s="333"/>
      <c r="BD40" s="333"/>
      <c r="BE40" s="333"/>
      <c r="BF40" s="333"/>
      <c r="BG40" s="333"/>
      <c r="BH40" s="333"/>
      <c r="BI40" s="333"/>
      <c r="BJ40" s="333"/>
      <c r="BK40" s="107"/>
      <c r="BL40" s="107"/>
      <c r="BM40" s="107"/>
      <c r="BN40" s="107"/>
    </row>
    <row r="41" spans="1:67" ht="12.75" customHeight="1" x14ac:dyDescent="0.25">
      <c r="A41" s="74"/>
      <c r="B41" s="75"/>
      <c r="C41" s="75"/>
      <c r="D41" s="76" t="s">
        <v>4</v>
      </c>
      <c r="E41" s="129"/>
      <c r="F41" s="95"/>
      <c r="G41" s="291">
        <f>COUNT(G5:G39)</f>
        <v>0</v>
      </c>
      <c r="H41" s="292" t="s">
        <v>0</v>
      </c>
      <c r="I41" s="76"/>
      <c r="J41" s="365">
        <f>COUNT(J5:J39)</f>
        <v>0</v>
      </c>
      <c r="K41" s="366" t="s">
        <v>0</v>
      </c>
      <c r="L41" s="88"/>
      <c r="M41" s="357">
        <f>COUNT(M5:M39)</f>
        <v>0</v>
      </c>
      <c r="N41" s="358" t="s">
        <v>0</v>
      </c>
      <c r="O41" s="95"/>
      <c r="P41" s="14">
        <f>IF('Encodage réponses Es'!J39="","",'Encodage réponses Es'!J39)</f>
        <v>0</v>
      </c>
      <c r="Q41" s="197">
        <f>IF('Encodage réponses Es'!K39="","",'Encodage réponses Es'!K39)</f>
        <v>0</v>
      </c>
      <c r="R41" s="373" t="s">
        <v>0</v>
      </c>
      <c r="S41" s="374">
        <f>COUNT(R5:R39)</f>
        <v>0</v>
      </c>
      <c r="T41" s="195">
        <f>IF('Encodage réponses Es'!P39="","",'Encodage réponses Es'!P39)</f>
        <v>0</v>
      </c>
      <c r="U41" s="233">
        <f>IF('Encodage réponses Es'!Q39="","",'Encodage réponses Es'!Q39)</f>
        <v>0</v>
      </c>
      <c r="V41" s="233">
        <f>IF('Encodage réponses Es'!R39="","",'Encodage réponses Es'!R39)</f>
        <v>0</v>
      </c>
      <c r="W41" s="233">
        <f>IF('Encodage réponses Es'!S39="","",'Encodage réponses Es'!S39)</f>
        <v>0</v>
      </c>
      <c r="X41" s="233">
        <f>IF('Encodage réponses Es'!T39="","",'Encodage réponses Es'!T39)</f>
        <v>0</v>
      </c>
      <c r="Y41" s="233">
        <f>IF('Encodage réponses Es'!U39="","",'Encodage réponses Es'!U39)</f>
        <v>0</v>
      </c>
      <c r="Z41" s="233">
        <f>IF('Encodage réponses Es'!V39="","",'Encodage réponses Es'!V39)</f>
        <v>0</v>
      </c>
      <c r="AA41" s="233">
        <f>IF('Encodage réponses Es'!W39="","",'Encodage réponses Es'!W39)</f>
        <v>0</v>
      </c>
      <c r="AB41" s="233">
        <f>IF('Encodage réponses Es'!X39="","",'Encodage réponses Es'!X39)</f>
        <v>0</v>
      </c>
      <c r="AC41" s="233">
        <f>IF('Encodage réponses Es'!Y39="","",'Encodage réponses Es'!Y39)</f>
        <v>0</v>
      </c>
      <c r="AD41" s="233">
        <f>IF('Encodage réponses Es'!Z39="","",'Encodage réponses Es'!Z39)</f>
        <v>0</v>
      </c>
      <c r="AE41" s="233">
        <f>IF('Encodage réponses Es'!AA39="","",'Encodage réponses Es'!AA39)</f>
        <v>0</v>
      </c>
      <c r="AF41" s="233">
        <f>IF('Encodage réponses Es'!AB39="","",'Encodage réponses Es'!AB39)</f>
        <v>0</v>
      </c>
      <c r="AG41" s="233">
        <f>IF('Encodage réponses Es'!AC39="","",'Encodage réponses Es'!AC39)</f>
        <v>0</v>
      </c>
      <c r="AH41" s="233">
        <f>IF('Encodage réponses Es'!AD39="","",'Encodage réponses Es'!AD39)</f>
        <v>0</v>
      </c>
      <c r="AI41" s="233">
        <f>IF('Encodage réponses Es'!AE39="","",'Encodage réponses Es'!AE39)</f>
        <v>0</v>
      </c>
      <c r="AJ41" s="233">
        <f>IF('Encodage réponses Es'!AF39="","",'Encodage réponses Es'!AF39)</f>
        <v>0</v>
      </c>
      <c r="AK41" s="233">
        <f>IF('Encodage réponses Es'!AG39="","",'Encodage réponses Es'!AG39)</f>
        <v>0</v>
      </c>
      <c r="AL41" s="233">
        <f>IF('Encodage réponses Es'!AH39="","",'Encodage réponses Es'!AH39)</f>
        <v>0</v>
      </c>
      <c r="AM41" s="233">
        <f>IF('Encodage réponses Es'!AI39="","",'Encodage réponses Es'!AI39)</f>
        <v>0</v>
      </c>
      <c r="AN41" s="233">
        <f>IF('Encodage réponses Es'!AJ39="","",'Encodage réponses Es'!AJ39)</f>
        <v>0</v>
      </c>
      <c r="AO41" s="233">
        <f>IF('Encodage réponses Es'!AK39="","",'Encodage réponses Es'!AK39)</f>
        <v>0</v>
      </c>
      <c r="AP41" s="233">
        <f>IF('Encodage réponses Es'!AL39="","",'Encodage réponses Es'!AL39)</f>
        <v>0</v>
      </c>
      <c r="AQ41" s="233">
        <f>IF('Encodage réponses Es'!AM39="","",'Encodage réponses Es'!AM39)</f>
        <v>0</v>
      </c>
      <c r="AR41" s="377" t="s">
        <v>0</v>
      </c>
      <c r="AS41" s="378">
        <f>COUNT(AR5:AR39)</f>
        <v>0</v>
      </c>
      <c r="AT41" s="190" t="s">
        <v>0</v>
      </c>
      <c r="AU41" s="191">
        <f>COUNT(AT5:AT39)</f>
        <v>0</v>
      </c>
      <c r="AV41" s="14">
        <f>IF('Encodage réponses Es'!L39="","",'Encodage réponses Es'!M39)</f>
        <v>0</v>
      </c>
      <c r="AW41" s="197">
        <f>IF('Encodage réponses Es'!M39="","",'Encodage réponses Es'!N39)</f>
        <v>0</v>
      </c>
      <c r="AX41" s="197">
        <f>IF('Encodage réponses Es'!N39="","",'Encodage réponses Es'!O39)</f>
        <v>0</v>
      </c>
      <c r="AY41" s="334">
        <f>IF('Encodage réponses Es'!O39="","",'Encodage réponses Es'!P39)</f>
        <v>0</v>
      </c>
      <c r="AZ41" s="381" t="s">
        <v>0</v>
      </c>
      <c r="BA41" s="382">
        <f>COUNT(AZ5:AZ39)</f>
        <v>0</v>
      </c>
      <c r="BB41" s="9">
        <f>IF('Encodage réponses Es'!AN39="","",'Encodage réponses Es'!AN39)</f>
        <v>0</v>
      </c>
      <c r="BC41" s="9">
        <f>IF('Encodage réponses Es'!AO39="","",'Encodage réponses Es'!AO39)</f>
        <v>0</v>
      </c>
      <c r="BD41" s="9">
        <f>IF('Encodage réponses Es'!AP39="","",'Encodage réponses Es'!AP39)</f>
        <v>0</v>
      </c>
      <c r="BE41" s="9">
        <f>IF('Encodage réponses Es'!AQ39="","",'Encodage réponses Es'!AQ39)</f>
        <v>0</v>
      </c>
      <c r="BF41" s="9">
        <f>IF('Encodage réponses Es'!AR39="","",'Encodage réponses Es'!AR39)</f>
        <v>0</v>
      </c>
      <c r="BG41" s="9">
        <f>IF('Encodage réponses Es'!AS39="","",'Encodage réponses Es'!AS39)</f>
        <v>0</v>
      </c>
      <c r="BH41" s="9">
        <f>IF('Encodage réponses Es'!AT39="","",'Encodage réponses Es'!AT39)</f>
        <v>0</v>
      </c>
      <c r="BI41" s="9">
        <f>IF('Encodage réponses Es'!AU39="","",'Encodage réponses Es'!AU39)</f>
        <v>0</v>
      </c>
      <c r="BJ41" s="9">
        <f>IF('Encodage réponses Es'!AV39="","",'Encodage réponses Es'!AV39)</f>
        <v>0</v>
      </c>
      <c r="BK41" s="377" t="s">
        <v>0</v>
      </c>
      <c r="BL41" s="378">
        <f>COUNT(BK5:BK39)</f>
        <v>0</v>
      </c>
      <c r="BM41" s="384" t="s">
        <v>0</v>
      </c>
      <c r="BN41" s="385">
        <f>COUNT(BM5:BM39)</f>
        <v>0</v>
      </c>
    </row>
    <row r="42" spans="1:67" ht="12.75" customHeight="1" x14ac:dyDescent="0.25">
      <c r="A42" s="72"/>
      <c r="B42" s="76"/>
      <c r="C42" s="76"/>
      <c r="D42" s="76" t="s">
        <v>5</v>
      </c>
      <c r="E42" s="129"/>
      <c r="F42" s="95"/>
      <c r="G42" s="293" t="s">
        <v>53</v>
      </c>
      <c r="H42" s="294" t="str">
        <f>IF(COUNT(H5:H39)=0,"",STDEVP(H5:H39))</f>
        <v/>
      </c>
      <c r="I42" s="76"/>
      <c r="J42" s="367" t="s">
        <v>53</v>
      </c>
      <c r="K42" s="368" t="str">
        <f>IF(COUNT(K5:K39)=0,"",STDEVP(K5:K39))</f>
        <v/>
      </c>
      <c r="L42" s="76"/>
      <c r="M42" s="359" t="s">
        <v>53</v>
      </c>
      <c r="N42" s="360" t="str">
        <f>IF(COUNT(N5:N39)=0,"",STDEVP(N5:N39))</f>
        <v/>
      </c>
      <c r="O42" s="95"/>
      <c r="P42" s="196">
        <f>IF('Encodage réponses Es'!J40="","",'Encodage réponses Es'!J40)</f>
        <v>0</v>
      </c>
      <c r="Q42" s="194">
        <f>IF('Encodage réponses Es'!K40="","",'Encodage réponses Es'!K40)</f>
        <v>0</v>
      </c>
      <c r="R42" s="375" t="s">
        <v>124</v>
      </c>
      <c r="S42" s="376" t="str">
        <f>IF(COUNT(R5:R39)=0,"",AVERAGE(R5:R39))</f>
        <v/>
      </c>
      <c r="T42" s="193">
        <f>IF('Encodage réponses Es'!P40="","",'Encodage réponses Es'!P40)</f>
        <v>0</v>
      </c>
      <c r="U42" s="234">
        <f>IF('Encodage réponses Es'!Q40="","",'Encodage réponses Es'!Q40)</f>
        <v>0</v>
      </c>
      <c r="V42" s="234">
        <f>IF('Encodage réponses Es'!R40="","",'Encodage réponses Es'!R40)</f>
        <v>0</v>
      </c>
      <c r="W42" s="234">
        <f>IF('Encodage réponses Es'!S40="","",'Encodage réponses Es'!S40)</f>
        <v>0</v>
      </c>
      <c r="X42" s="234">
        <f>IF('Encodage réponses Es'!T40="","",'Encodage réponses Es'!T40)</f>
        <v>0</v>
      </c>
      <c r="Y42" s="234">
        <f>IF('Encodage réponses Es'!U40="","",'Encodage réponses Es'!U40)</f>
        <v>0</v>
      </c>
      <c r="Z42" s="234">
        <f>IF('Encodage réponses Es'!V40="","",'Encodage réponses Es'!V40)</f>
        <v>0</v>
      </c>
      <c r="AA42" s="234">
        <f>IF('Encodage réponses Es'!W40="","",'Encodage réponses Es'!W40)</f>
        <v>0</v>
      </c>
      <c r="AB42" s="234">
        <f>IF('Encodage réponses Es'!X40="","",'Encodage réponses Es'!X40)</f>
        <v>0</v>
      </c>
      <c r="AC42" s="234">
        <f>IF('Encodage réponses Es'!Y40="","",'Encodage réponses Es'!Y40)</f>
        <v>0</v>
      </c>
      <c r="AD42" s="234">
        <f>IF('Encodage réponses Es'!Z40="","",'Encodage réponses Es'!Z40)</f>
        <v>0</v>
      </c>
      <c r="AE42" s="234">
        <f>IF('Encodage réponses Es'!AA40="","",'Encodage réponses Es'!AA40)</f>
        <v>0</v>
      </c>
      <c r="AF42" s="234">
        <f>IF('Encodage réponses Es'!AB40="","",'Encodage réponses Es'!AB40)</f>
        <v>0</v>
      </c>
      <c r="AG42" s="234">
        <f>IF('Encodage réponses Es'!AC40="","",'Encodage réponses Es'!AC40)</f>
        <v>0</v>
      </c>
      <c r="AH42" s="234">
        <f>IF('Encodage réponses Es'!AD40="","",'Encodage réponses Es'!AD40)</f>
        <v>0</v>
      </c>
      <c r="AI42" s="234">
        <f>IF('Encodage réponses Es'!AE40="","",'Encodage réponses Es'!AE40)</f>
        <v>0</v>
      </c>
      <c r="AJ42" s="234">
        <f>IF('Encodage réponses Es'!AF40="","",'Encodage réponses Es'!AF40)</f>
        <v>0</v>
      </c>
      <c r="AK42" s="234">
        <f>IF('Encodage réponses Es'!AG40="","",'Encodage réponses Es'!AG40)</f>
        <v>0</v>
      </c>
      <c r="AL42" s="234">
        <f>IF('Encodage réponses Es'!AH40="","",'Encodage réponses Es'!AH40)</f>
        <v>0</v>
      </c>
      <c r="AM42" s="234">
        <f>IF('Encodage réponses Es'!AI40="","",'Encodage réponses Es'!AI40)</f>
        <v>0</v>
      </c>
      <c r="AN42" s="234">
        <f>IF('Encodage réponses Es'!AJ40="","",'Encodage réponses Es'!AJ40)</f>
        <v>0</v>
      </c>
      <c r="AO42" s="234">
        <f>IF('Encodage réponses Es'!AK40="","",'Encodage réponses Es'!AK40)</f>
        <v>0</v>
      </c>
      <c r="AP42" s="234">
        <f>IF('Encodage réponses Es'!AL40="","",'Encodage réponses Es'!AL40)</f>
        <v>0</v>
      </c>
      <c r="AQ42" s="234">
        <f>IF('Encodage réponses Es'!AM40="","",'Encodage réponses Es'!AM40)</f>
        <v>0</v>
      </c>
      <c r="AR42" s="379" t="s">
        <v>127</v>
      </c>
      <c r="AS42" s="380" t="str">
        <f>IF(COUNT(AR5:AR39)=0,"",AVERAGE(AR5:AR39))</f>
        <v/>
      </c>
      <c r="AT42" s="192" t="s">
        <v>128</v>
      </c>
      <c r="AU42" s="284" t="str">
        <f>IF(COUNT(AT5:AT39)=0,"",AVERAGE(AT5:AT39))</f>
        <v/>
      </c>
      <c r="AV42" s="151">
        <f>IF('Encodage réponses Es'!L40="","",'Encodage réponses Es'!M40)</f>
        <v>0</v>
      </c>
      <c r="AW42" s="151">
        <f>IF('Encodage réponses Es'!M40="","",'Encodage réponses Es'!N40)</f>
        <v>0</v>
      </c>
      <c r="AX42" s="151">
        <f>IF('Encodage réponses Es'!N40="","",'Encodage réponses Es'!O40)</f>
        <v>0</v>
      </c>
      <c r="AY42" s="151">
        <f>IF('Encodage réponses Es'!O40="","",'Encodage réponses Es'!P40)</f>
        <v>0</v>
      </c>
      <c r="AZ42" s="375" t="s">
        <v>145</v>
      </c>
      <c r="BA42" s="376" t="str">
        <f>IF(COUNT(AZ5:AZ39)=0,"",AVERAGE(AZ5:AZ39))</f>
        <v/>
      </c>
      <c r="BB42" s="150">
        <f>IF('Encodage réponses Es'!AN40="","",'Encodage réponses Es'!AN40)</f>
        <v>0</v>
      </c>
      <c r="BC42" s="150">
        <f>IF('Encodage réponses Es'!AO40="","",'Encodage réponses Es'!AO40)</f>
        <v>0</v>
      </c>
      <c r="BD42" s="150">
        <f>IF('Encodage réponses Es'!AP40="","",'Encodage réponses Es'!AP40)</f>
        <v>0</v>
      </c>
      <c r="BE42" s="150">
        <f>IF('Encodage réponses Es'!AQ40="","",'Encodage réponses Es'!AQ40)</f>
        <v>0</v>
      </c>
      <c r="BF42" s="150">
        <f>IF('Encodage réponses Es'!AR40="","",'Encodage réponses Es'!AR40)</f>
        <v>0</v>
      </c>
      <c r="BG42" s="150">
        <f>IF('Encodage réponses Es'!AS40="","",'Encodage réponses Es'!AS40)</f>
        <v>0</v>
      </c>
      <c r="BH42" s="150">
        <f>IF('Encodage réponses Es'!AT40="","",'Encodage réponses Es'!AT40)</f>
        <v>0</v>
      </c>
      <c r="BI42" s="150">
        <f>IF('Encodage réponses Es'!AU40="","",'Encodage réponses Es'!AU40)</f>
        <v>0</v>
      </c>
      <c r="BJ42" s="150">
        <f>IF('Encodage réponses Es'!AV40="","",'Encodage réponses Es'!AV40)</f>
        <v>0</v>
      </c>
      <c r="BK42" s="379" t="s">
        <v>130</v>
      </c>
      <c r="BL42" s="380" t="str">
        <f>IF(COUNT(BK5:BK39)=0,"",AVERAGE(BK5:BK39))</f>
        <v/>
      </c>
      <c r="BM42" s="386" t="s">
        <v>155</v>
      </c>
      <c r="BN42" s="387" t="str">
        <f>IF(COUNT(BM5:BM39)=0,"",AVERAGE(BM5:BM39))</f>
        <v/>
      </c>
    </row>
    <row r="43" spans="1:67" ht="12.75" customHeight="1" x14ac:dyDescent="0.25">
      <c r="A43" s="72"/>
      <c r="B43" s="537" t="s">
        <v>123</v>
      </c>
      <c r="C43" s="537"/>
      <c r="D43" s="538"/>
      <c r="E43" s="129"/>
      <c r="F43" s="95"/>
      <c r="G43" s="293" t="s">
        <v>21</v>
      </c>
      <c r="H43" s="294" t="str">
        <f>IF(COUNT(H5:H39)=0,"",AVERAGE(H5:H39))</f>
        <v/>
      </c>
      <c r="I43" s="76"/>
      <c r="J43" s="367" t="s">
        <v>21</v>
      </c>
      <c r="K43" s="368" t="str">
        <f>IF(COUNT(K5:K39)=0,"",AVERAGE(K5:K39))</f>
        <v/>
      </c>
      <c r="L43" s="76"/>
      <c r="M43" s="359" t="s">
        <v>21</v>
      </c>
      <c r="N43" s="360" t="str">
        <f>IF(COUNT(N5:N39)=0,"",AVERAGE(N5:N39))</f>
        <v/>
      </c>
      <c r="O43" s="95"/>
      <c r="P43" s="239">
        <f>IF('Encodage réponses Es'!J41="","",'Encodage réponses Es'!J41)</f>
        <v>0</v>
      </c>
      <c r="Q43" s="239">
        <f>IF('Encodage réponses Es'!K41="","",'Encodage réponses Es'!K41)</f>
        <v>0</v>
      </c>
      <c r="R43" s="139"/>
      <c r="S43" s="148"/>
      <c r="T43" s="239">
        <f>IF('Encodage réponses Es'!P41="","",'Encodage réponses Es'!P41)</f>
        <v>0</v>
      </c>
      <c r="U43" s="248"/>
      <c r="V43" s="248"/>
      <c r="W43" s="248"/>
      <c r="X43" s="248"/>
      <c r="Y43" s="248"/>
      <c r="Z43" s="248"/>
      <c r="AA43" s="239">
        <f>IF('Encodage réponses Es'!W41="","",'Encodage réponses Es'!W41)</f>
        <v>0</v>
      </c>
      <c r="AB43" s="239">
        <f>IF('Encodage réponses Es'!X41="","",'Encodage réponses Es'!X41)</f>
        <v>0</v>
      </c>
      <c r="AC43" s="239">
        <f>IF('Encodage réponses Es'!Y41="","",'Encodage réponses Es'!Y41)</f>
        <v>0</v>
      </c>
      <c r="AD43" s="239">
        <f>IF('Encodage réponses Es'!Z41="","",'Encodage réponses Es'!Z41)</f>
        <v>0</v>
      </c>
      <c r="AE43" s="239">
        <f>IF('Encodage réponses Es'!AA41="","",'Encodage réponses Es'!AA41)</f>
        <v>0</v>
      </c>
      <c r="AF43" s="239">
        <f>IF('Encodage réponses Es'!AB41="","",'Encodage réponses Es'!AB41)</f>
        <v>0</v>
      </c>
      <c r="AG43" s="248"/>
      <c r="AH43" s="248"/>
      <c r="AI43" s="248"/>
      <c r="AJ43" s="248"/>
      <c r="AK43" s="248"/>
      <c r="AL43" s="248"/>
      <c r="AM43" s="248"/>
      <c r="AN43" s="239">
        <f>IF('Encodage réponses Es'!AJ41="","",'Encodage réponses Es'!AJ41)</f>
        <v>0</v>
      </c>
      <c r="AO43" s="248"/>
      <c r="AP43" s="239">
        <f>IF('Encodage réponses Es'!AL41="","",'Encodage réponses Es'!AL41)</f>
        <v>0</v>
      </c>
      <c r="AQ43" s="248"/>
      <c r="AR43" s="139"/>
      <c r="AS43" s="149"/>
      <c r="AT43" s="192"/>
      <c r="AU43" s="331"/>
      <c r="AV43" s="248"/>
      <c r="AW43" s="239">
        <f>IF('Encodage réponses Es'!M41="","",'Encodage réponses Es'!M41)</f>
        <v>0</v>
      </c>
      <c r="AX43" s="248"/>
      <c r="AY43" s="239">
        <f>IF('Encodage réponses Es'!O41="","",'Encodage réponses Es'!P41)</f>
        <v>0</v>
      </c>
      <c r="AZ43" s="139"/>
      <c r="BA43" s="149"/>
      <c r="BB43" s="248"/>
      <c r="BC43" s="248"/>
      <c r="BD43" s="248"/>
      <c r="BE43" s="239">
        <f>IF('Encodage réponses Es'!AQ41="","",'Encodage réponses Es'!AQ41)</f>
        <v>0</v>
      </c>
      <c r="BF43" s="239">
        <f>IF('Encodage réponses Es'!AR41="","",'Encodage réponses Es'!AR41)</f>
        <v>0</v>
      </c>
      <c r="BG43" s="239">
        <f>IF('Encodage réponses Es'!AS41="","",'Encodage réponses Es'!AS41)</f>
        <v>0</v>
      </c>
      <c r="BH43" s="239">
        <f>IF('Encodage réponses Es'!AT41="","",'Encodage réponses Es'!AT41)</f>
        <v>0</v>
      </c>
      <c r="BI43" s="239">
        <f>IF('Encodage réponses Es'!AU41="","",'Encodage réponses Es'!AU41)</f>
        <v>0</v>
      </c>
      <c r="BJ43" s="239">
        <f>IF('Encodage réponses Es'!AV41="","",'Encodage réponses Es'!AV41)</f>
        <v>0</v>
      </c>
      <c r="BK43" s="139"/>
      <c r="BL43" s="140"/>
      <c r="BM43" s="139"/>
      <c r="BN43" s="140"/>
    </row>
    <row r="44" spans="1:67" ht="12.75" customHeight="1" thickBot="1" x14ac:dyDescent="0.3">
      <c r="A44" s="74"/>
      <c r="B44" s="76"/>
      <c r="C44" s="76"/>
      <c r="D44" s="76" t="s">
        <v>6</v>
      </c>
      <c r="E44" s="130"/>
      <c r="F44" s="209"/>
      <c r="G44" s="23" t="s">
        <v>42</v>
      </c>
      <c r="H44" s="122">
        <v>0.56999999999999995</v>
      </c>
      <c r="I44" s="77"/>
      <c r="J44" s="23" t="s">
        <v>42</v>
      </c>
      <c r="K44" s="122">
        <v>0.34</v>
      </c>
      <c r="L44" s="77"/>
      <c r="M44" s="23" t="s">
        <v>42</v>
      </c>
      <c r="N44" s="122">
        <v>0.62</v>
      </c>
      <c r="O44" s="96"/>
      <c r="P44" s="8">
        <f>IF('Encodage réponses Es'!J42="","",'Encodage réponses Es'!J42)</f>
        <v>0</v>
      </c>
      <c r="Q44" s="198">
        <f>IF('Encodage réponses Es'!K42="","",'Encodage réponses Es'!K42)</f>
        <v>0</v>
      </c>
      <c r="R44" s="29" t="s">
        <v>125</v>
      </c>
      <c r="S44" s="29">
        <f>COUNTIF(R$5:R$39,"&lt;1")</f>
        <v>0</v>
      </c>
      <c r="T44" s="8">
        <f>IF('Encodage réponses Es'!P42="","",'Encodage réponses Es'!P42)</f>
        <v>0</v>
      </c>
      <c r="U44" s="94">
        <f>IF('Encodage réponses Es'!Q42="","",'Encodage réponses Es'!Q42)</f>
        <v>0</v>
      </c>
      <c r="V44" s="94">
        <f>IF('Encodage réponses Es'!R42="","",'Encodage réponses Es'!R42)</f>
        <v>0</v>
      </c>
      <c r="W44" s="94">
        <f>IF('Encodage réponses Es'!S42="","",'Encodage réponses Es'!S42)</f>
        <v>0</v>
      </c>
      <c r="X44" s="94">
        <f>IF('Encodage réponses Es'!T42="","",'Encodage réponses Es'!T42)</f>
        <v>0</v>
      </c>
      <c r="Y44" s="94">
        <f>IF('Encodage réponses Es'!U42="","",'Encodage réponses Es'!U42)</f>
        <v>0</v>
      </c>
      <c r="Z44" s="94">
        <f>IF('Encodage réponses Es'!V42="","",'Encodage réponses Es'!V42)</f>
        <v>0</v>
      </c>
      <c r="AA44" s="94">
        <f>IF('Encodage réponses Es'!W42="","",'Encodage réponses Es'!W42)</f>
        <v>0</v>
      </c>
      <c r="AB44" s="94">
        <f>IF('Encodage réponses Es'!X42="","",'Encodage réponses Es'!X42)</f>
        <v>0</v>
      </c>
      <c r="AC44" s="94">
        <f>IF('Encodage réponses Es'!Y42="","",'Encodage réponses Es'!Y42)</f>
        <v>0</v>
      </c>
      <c r="AD44" s="94">
        <f>IF('Encodage réponses Es'!Z42="","",'Encodage réponses Es'!Z42)</f>
        <v>0</v>
      </c>
      <c r="AE44" s="94">
        <f>IF('Encodage réponses Es'!AA42="","",'Encodage réponses Es'!AA42)</f>
        <v>0</v>
      </c>
      <c r="AF44" s="94">
        <f>IF('Encodage réponses Es'!AB42="","",'Encodage réponses Es'!AB42)</f>
        <v>0</v>
      </c>
      <c r="AG44" s="94">
        <f>IF('Encodage réponses Es'!AC42="","",'Encodage réponses Es'!AC42)</f>
        <v>0</v>
      </c>
      <c r="AH44" s="94">
        <f>IF('Encodage réponses Es'!AD42="","",'Encodage réponses Es'!AD42)</f>
        <v>0</v>
      </c>
      <c r="AI44" s="94">
        <f>IF('Encodage réponses Es'!AE42="","",'Encodage réponses Es'!AE42)</f>
        <v>0</v>
      </c>
      <c r="AJ44" s="94">
        <f>IF('Encodage réponses Es'!AF42="","",'Encodage réponses Es'!AF42)</f>
        <v>0</v>
      </c>
      <c r="AK44" s="94">
        <f>IF('Encodage réponses Es'!AG42="","",'Encodage réponses Es'!AG42)</f>
        <v>0</v>
      </c>
      <c r="AL44" s="94">
        <f>IF('Encodage réponses Es'!AH42="","",'Encodage réponses Es'!AH42)</f>
        <v>0</v>
      </c>
      <c r="AM44" s="94">
        <f>IF('Encodage réponses Es'!AI42="","",'Encodage réponses Es'!AI42)</f>
        <v>0</v>
      </c>
      <c r="AN44" s="94">
        <f>IF('Encodage réponses Es'!AJ42="","",'Encodage réponses Es'!AJ42)</f>
        <v>0</v>
      </c>
      <c r="AO44" s="94">
        <f>IF('Encodage réponses Es'!AK42="","",'Encodage réponses Es'!AK42)</f>
        <v>0</v>
      </c>
      <c r="AP44" s="94">
        <f>IF('Encodage réponses Es'!AL42="","",'Encodage réponses Es'!AL42)</f>
        <v>0</v>
      </c>
      <c r="AQ44" s="94">
        <f>IF('Encodage réponses Es'!AM42="","",'Encodage réponses Es'!AM42)</f>
        <v>0</v>
      </c>
      <c r="AR44" s="29" t="s">
        <v>134</v>
      </c>
      <c r="AS44" s="29">
        <f>COUNTIF(AR$5:AR$39,"&lt;3")</f>
        <v>0</v>
      </c>
      <c r="AT44" s="29" t="s">
        <v>134</v>
      </c>
      <c r="AU44" s="29">
        <f>COUNTIF(AT$5:AT$39,"&lt;3")</f>
        <v>0</v>
      </c>
      <c r="AV44" s="94">
        <f>IF('Encodage réponses Es'!L42="","",'Encodage réponses Es'!M42)</f>
        <v>0</v>
      </c>
      <c r="AW44" s="94">
        <f>IF('Encodage réponses Es'!M42="","",'Encodage réponses Es'!N42)</f>
        <v>0</v>
      </c>
      <c r="AX44" s="94">
        <f>IF('Encodage réponses Es'!N42="","",'Encodage réponses Es'!O42)</f>
        <v>0</v>
      </c>
      <c r="AY44" s="94">
        <f>IF('Encodage réponses Es'!O42="","",'Encodage réponses Es'!P42)</f>
        <v>0</v>
      </c>
      <c r="AZ44" s="29" t="s">
        <v>125</v>
      </c>
      <c r="BA44" s="30">
        <f>COUNTIF(AZ$5:AZ$39,"&lt;1")</f>
        <v>0</v>
      </c>
      <c r="BB44" s="9">
        <f>IF('Encodage réponses Es'!AN42="","",'Encodage réponses Es'!AN42)</f>
        <v>0</v>
      </c>
      <c r="BC44" s="9">
        <f>IF('Encodage réponses Es'!AO42="","",'Encodage réponses Es'!AO42)</f>
        <v>0</v>
      </c>
      <c r="BD44" s="9">
        <f>IF('Encodage réponses Es'!AP42="","",'Encodage réponses Es'!AP42)</f>
        <v>0</v>
      </c>
      <c r="BE44" s="9">
        <f>IF('Encodage réponses Es'!AQ42="","",'Encodage réponses Es'!AQ42)</f>
        <v>0</v>
      </c>
      <c r="BF44" s="9">
        <f>IF('Encodage réponses Es'!AR42="","",'Encodage réponses Es'!AR42)</f>
        <v>0</v>
      </c>
      <c r="BG44" s="9">
        <f>IF('Encodage réponses Es'!AS42="","",'Encodage réponses Es'!AS42)</f>
        <v>0</v>
      </c>
      <c r="BH44" s="9">
        <f>IF('Encodage réponses Es'!AT42="","",'Encodage réponses Es'!AT42)</f>
        <v>0</v>
      </c>
      <c r="BI44" s="9">
        <f>IF('Encodage réponses Es'!AU42="","",'Encodage réponses Es'!AU42)</f>
        <v>0</v>
      </c>
      <c r="BJ44" s="9">
        <f>IF('Encodage réponses Es'!AV42="","",'Encodage réponses Es'!AV42)</f>
        <v>0</v>
      </c>
      <c r="BK44" s="29" t="s">
        <v>147</v>
      </c>
      <c r="BL44" s="43">
        <f>COUNTIF(BK$5:BK$39,"&lt;2")</f>
        <v>0</v>
      </c>
      <c r="BM44" s="29" t="s">
        <v>158</v>
      </c>
      <c r="BN44" s="43">
        <f>COUNTIF(BM$5:BM$39,"&lt;2")</f>
        <v>0</v>
      </c>
      <c r="BO44" s="45"/>
    </row>
    <row r="45" spans="1:67" ht="15" customHeight="1" thickBot="1" x14ac:dyDescent="0.3">
      <c r="A45" s="74"/>
      <c r="B45" s="76"/>
      <c r="C45" s="76"/>
      <c r="D45" s="76" t="s">
        <v>10</v>
      </c>
      <c r="E45" s="130"/>
      <c r="F45" s="77"/>
      <c r="G45" s="23"/>
      <c r="H45" s="169"/>
      <c r="I45" s="76"/>
      <c r="J45" s="170"/>
      <c r="K45" s="169"/>
      <c r="L45" s="76"/>
      <c r="M45" s="170"/>
      <c r="N45" s="122"/>
      <c r="O45" s="96"/>
      <c r="P45" s="249">
        <f>IF('Encodage réponses Es'!J43="","",'Encodage réponses Es'!J43)</f>
        <v>0</v>
      </c>
      <c r="Q45" s="242">
        <f>IF('Encodage réponses Es'!K43="","",'Encodage réponses Es'!K43)</f>
        <v>0</v>
      </c>
      <c r="R45" s="29" t="s">
        <v>126</v>
      </c>
      <c r="S45" s="124">
        <f>COUNTIF(R$5:R$39,"&lt;=2")-S44</f>
        <v>0</v>
      </c>
      <c r="T45" s="250">
        <f>IF('Encodage réponses Es'!P43="","",'Encodage réponses Es'!P43)</f>
        <v>0</v>
      </c>
      <c r="U45" s="241">
        <f>IF('Encodage réponses Es'!Q43="","",'Encodage réponses Es'!Q43)</f>
        <v>0</v>
      </c>
      <c r="V45" s="241">
        <f>IF('Encodage réponses Es'!R43="","",'Encodage réponses Es'!R43)</f>
        <v>0</v>
      </c>
      <c r="W45" s="241">
        <f>IF('Encodage réponses Es'!S43="","",'Encodage réponses Es'!S43)</f>
        <v>0</v>
      </c>
      <c r="X45" s="241">
        <f>IF('Encodage réponses Es'!T43="","",'Encodage réponses Es'!T43)</f>
        <v>0</v>
      </c>
      <c r="Y45" s="241">
        <f>IF('Encodage réponses Es'!U43="","",'Encodage réponses Es'!U43)</f>
        <v>0</v>
      </c>
      <c r="Z45" s="241">
        <f>IF('Encodage réponses Es'!V43="","",'Encodage réponses Es'!V43)</f>
        <v>0</v>
      </c>
      <c r="AA45" s="241">
        <f>IF('Encodage réponses Es'!W43="","",'Encodage réponses Es'!W43)</f>
        <v>0</v>
      </c>
      <c r="AB45" s="241">
        <f>IF('Encodage réponses Es'!X43="","",'Encodage réponses Es'!X43)</f>
        <v>0</v>
      </c>
      <c r="AC45" s="241">
        <f>IF('Encodage réponses Es'!Y43="","",'Encodage réponses Es'!Y43)</f>
        <v>0</v>
      </c>
      <c r="AD45" s="241">
        <f>IF('Encodage réponses Es'!Z43="","",'Encodage réponses Es'!Z43)</f>
        <v>0</v>
      </c>
      <c r="AE45" s="241">
        <f>IF('Encodage réponses Es'!AA43="","",'Encodage réponses Es'!AA43)</f>
        <v>0</v>
      </c>
      <c r="AF45" s="241">
        <f>IF('Encodage réponses Es'!AB43="","",'Encodage réponses Es'!AB43)</f>
        <v>0</v>
      </c>
      <c r="AG45" s="241">
        <f>IF('Encodage réponses Es'!AC43="","",'Encodage réponses Es'!AC43)</f>
        <v>0</v>
      </c>
      <c r="AH45" s="241">
        <f>IF('Encodage réponses Es'!AD43="","",'Encodage réponses Es'!AD43)</f>
        <v>0</v>
      </c>
      <c r="AI45" s="241">
        <f>IF('Encodage réponses Es'!AE43="","",'Encodage réponses Es'!AE43)</f>
        <v>0</v>
      </c>
      <c r="AJ45" s="241">
        <f>IF('Encodage réponses Es'!AF43="","",'Encodage réponses Es'!AF43)</f>
        <v>0</v>
      </c>
      <c r="AK45" s="241">
        <f>IF('Encodage réponses Es'!AG43="","",'Encodage réponses Es'!AG43)</f>
        <v>0</v>
      </c>
      <c r="AL45" s="241">
        <f>IF('Encodage réponses Es'!AH43="","",'Encodage réponses Es'!AH43)</f>
        <v>0</v>
      </c>
      <c r="AM45" s="241">
        <f>IF('Encodage réponses Es'!AI43="","",'Encodage réponses Es'!AI43)</f>
        <v>0</v>
      </c>
      <c r="AN45" s="241">
        <f>IF('Encodage réponses Es'!AJ43="","",'Encodage réponses Es'!AJ43)</f>
        <v>0</v>
      </c>
      <c r="AO45" s="241">
        <f>IF('Encodage réponses Es'!AK43="","",'Encodage réponses Es'!AK43)</f>
        <v>0</v>
      </c>
      <c r="AP45" s="241">
        <f>IF('Encodage réponses Es'!AL43="","",'Encodage réponses Es'!AL43)</f>
        <v>0</v>
      </c>
      <c r="AQ45" s="241">
        <f>IF('Encodage réponses Es'!AM43="","",'Encodage réponses Es'!AM43)</f>
        <v>0</v>
      </c>
      <c r="AR45" s="30" t="s">
        <v>135</v>
      </c>
      <c r="AS45" s="124">
        <f>COUNTIF(AR$5:AR$39,"&lt;6")-AS44</f>
        <v>0</v>
      </c>
      <c r="AT45" s="30" t="s">
        <v>142</v>
      </c>
      <c r="AU45" s="124">
        <f>COUNTIF(AT$5:AT$39,"&lt;6")-AU44</f>
        <v>0</v>
      </c>
      <c r="AV45" s="241">
        <f>IF('Encodage réponses Es'!L43="","",'Encodage réponses Es'!M43)</f>
        <v>0</v>
      </c>
      <c r="AW45" s="241">
        <f>IF('Encodage réponses Es'!M43="","",'Encodage réponses Es'!N43)</f>
        <v>0</v>
      </c>
      <c r="AX45" s="241">
        <f>IF('Encodage réponses Es'!N43="","",'Encodage réponses Es'!O43)</f>
        <v>0</v>
      </c>
      <c r="AY45" s="251">
        <f>IF('Encodage réponses Es'!O43="","",'Encodage réponses Es'!P43)</f>
        <v>0</v>
      </c>
      <c r="AZ45" s="29" t="s">
        <v>126</v>
      </c>
      <c r="BA45" s="30">
        <f>COUNTIF(AZ$5:AZ$39,"&lt;2")-BA44</f>
        <v>0</v>
      </c>
      <c r="BB45" s="253">
        <f>IF('Encodage réponses Es'!AN43="","",'Encodage réponses Es'!AN43)</f>
        <v>0</v>
      </c>
      <c r="BC45" s="242">
        <f>IF('Encodage réponses Es'!AO43="","",'Encodage réponses Es'!AO43)</f>
        <v>0</v>
      </c>
      <c r="BD45" s="242">
        <f>IF('Encodage réponses Es'!AP43="","",'Encodage réponses Es'!AP43)</f>
        <v>0</v>
      </c>
      <c r="BE45" s="242">
        <f>IF('Encodage réponses Es'!AQ43="","",'Encodage réponses Es'!AQ43)</f>
        <v>0</v>
      </c>
      <c r="BF45" s="242">
        <f>IF('Encodage réponses Es'!AR43="","",'Encodage réponses Es'!AR43)</f>
        <v>0</v>
      </c>
      <c r="BG45" s="242">
        <f>IF('Encodage réponses Es'!AS43="","",'Encodage réponses Es'!AS43)</f>
        <v>0</v>
      </c>
      <c r="BH45" s="242">
        <f>IF('Encodage réponses Es'!AT43="","",'Encodage réponses Es'!AT43)</f>
        <v>0</v>
      </c>
      <c r="BI45" s="242">
        <f>IF('Encodage réponses Es'!AU43="","",'Encodage réponses Es'!AU43)</f>
        <v>0</v>
      </c>
      <c r="BJ45" s="242">
        <f>IF('Encodage réponses Es'!AV43="","",'Encodage réponses Es'!AV43)</f>
        <v>0</v>
      </c>
      <c r="BK45" s="286" t="s">
        <v>131</v>
      </c>
      <c r="BL45" s="124">
        <f>COUNTIF(BK$5:BK$39,"&lt;4")-BL44</f>
        <v>0</v>
      </c>
      <c r="BM45" s="286" t="s">
        <v>149</v>
      </c>
      <c r="BN45" s="124">
        <f>COUNTIF(BM$5:BM$39,"&lt;4")-BN44</f>
        <v>0</v>
      </c>
      <c r="BO45" s="45"/>
    </row>
    <row r="46" spans="1:67" ht="15" customHeight="1" x14ac:dyDescent="0.25">
      <c r="A46" s="74"/>
      <c r="B46" s="76"/>
      <c r="C46" s="76"/>
      <c r="D46" s="75"/>
      <c r="E46" s="131"/>
      <c r="F46" s="201"/>
      <c r="G46" s="1" t="s">
        <v>66</v>
      </c>
      <c r="H46" s="24">
        <f>COUNTIF(H$5:H$39,"&lt;0,10")</f>
        <v>0</v>
      </c>
      <c r="I46" s="86"/>
      <c r="J46" s="1" t="s">
        <v>66</v>
      </c>
      <c r="K46" s="24">
        <f>COUNTIF(K$5:K$39,"&lt;0,10")</f>
        <v>0</v>
      </c>
      <c r="L46" s="86"/>
      <c r="M46" s="1" t="s">
        <v>66</v>
      </c>
      <c r="N46" s="24">
        <f>COUNTIF(N$5:N$39,"&lt;0,10")</f>
        <v>0</v>
      </c>
      <c r="O46" s="131"/>
      <c r="P46" s="90"/>
      <c r="Q46" s="90"/>
      <c r="R46" s="91"/>
      <c r="S46" s="124"/>
      <c r="T46" s="227"/>
      <c r="U46" s="226"/>
      <c r="V46" s="226"/>
      <c r="W46" s="226"/>
      <c r="X46" s="226"/>
      <c r="Y46" s="226"/>
      <c r="Z46" s="226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91" t="s">
        <v>136</v>
      </c>
      <c r="AS46" s="124">
        <f>COUNTIF(AR$5:AR$39,"&lt;9")-SUM(AS44:AS45)</f>
        <v>0</v>
      </c>
      <c r="AT46" s="91" t="s">
        <v>136</v>
      </c>
      <c r="AU46" s="124">
        <f>COUNTIF(AT$5:AT$39,"&lt;9")-SUM(AU44:AU45)</f>
        <v>0</v>
      </c>
      <c r="AV46" s="252"/>
      <c r="AW46" s="252"/>
      <c r="AX46" s="252"/>
      <c r="AY46" s="252"/>
      <c r="AZ46" s="91" t="s">
        <v>129</v>
      </c>
      <c r="BA46" s="30">
        <f>COUNTIF(AZ$5:AZ$39,"&lt;3")-SUM(BA$44:BA45)</f>
        <v>0</v>
      </c>
      <c r="BB46" s="228"/>
      <c r="BC46" s="226"/>
      <c r="BD46" s="226"/>
      <c r="BE46" s="226"/>
      <c r="BF46" s="226"/>
      <c r="BG46" s="226"/>
      <c r="BH46" s="226"/>
      <c r="BI46" s="226"/>
      <c r="BJ46" s="226"/>
      <c r="BK46" s="91" t="s">
        <v>132</v>
      </c>
      <c r="BL46" s="124">
        <f>COUNTIF(BK$5:BK$39,"&lt;6")-SUM(BL44:BL45)</f>
        <v>0</v>
      </c>
      <c r="BM46" s="91" t="s">
        <v>150</v>
      </c>
      <c r="BN46" s="124">
        <f>COUNTIF(BM$5:BM$39,"&lt;6")-SUM(BN44:BN45)</f>
        <v>0</v>
      </c>
      <c r="BO46" s="45"/>
    </row>
    <row r="47" spans="1:67" s="115" customFormat="1" x14ac:dyDescent="0.25">
      <c r="A47" s="108"/>
      <c r="B47" s="539" t="s">
        <v>30</v>
      </c>
      <c r="C47" s="539"/>
      <c r="D47" s="539"/>
      <c r="E47" s="132"/>
      <c r="F47" s="202"/>
      <c r="G47" s="110" t="s">
        <v>67</v>
      </c>
      <c r="H47" s="111">
        <f>COUNTIF(H$5:H$39,"&lt;0,20")-H46</f>
        <v>0</v>
      </c>
      <c r="I47" s="109"/>
      <c r="J47" s="110" t="s">
        <v>67</v>
      </c>
      <c r="K47" s="111">
        <f>COUNTIF(K$5:K$39,"&lt;0,20")-K46</f>
        <v>0</v>
      </c>
      <c r="L47" s="109"/>
      <c r="M47" s="110" t="s">
        <v>67</v>
      </c>
      <c r="N47" s="111">
        <f>COUNTIF(N$5:N$39,"&lt;0,20")-N46</f>
        <v>0</v>
      </c>
      <c r="O47" s="224"/>
      <c r="P47" s="199" t="str">
        <f>IF('Encodage réponses Es'!J45="","",'Encodage réponses Es'!J45)</f>
        <v/>
      </c>
      <c r="Q47" s="199" t="str">
        <f>IF('Encodage réponses Es'!K45="","",'Encodage réponses Es'!K45)</f>
        <v/>
      </c>
      <c r="R47" s="112"/>
      <c r="S47" s="113"/>
      <c r="T47" s="200" t="str">
        <f>IF('Encodage réponses Es'!P45="","",'Encodage réponses Es'!P45)</f>
        <v/>
      </c>
      <c r="U47" s="235" t="str">
        <f>IF('Encodage réponses Es'!Q45="","",'Encodage réponses Es'!Q45)</f>
        <v/>
      </c>
      <c r="V47" s="235" t="str">
        <f>IF('Encodage réponses Es'!R45="","",'Encodage réponses Es'!R45)</f>
        <v/>
      </c>
      <c r="W47" s="235" t="str">
        <f>IF('Encodage réponses Es'!S45="","",'Encodage réponses Es'!S45)</f>
        <v/>
      </c>
      <c r="X47" s="235" t="str">
        <f>IF('Encodage réponses Es'!T45="","",'Encodage réponses Es'!T45)</f>
        <v/>
      </c>
      <c r="Y47" s="235" t="str">
        <f>IF('Encodage réponses Es'!U45="","",'Encodage réponses Es'!U45)</f>
        <v/>
      </c>
      <c r="Z47" s="235" t="str">
        <f>IF('Encodage réponses Es'!V45="","",'Encodage réponses Es'!V45)</f>
        <v/>
      </c>
      <c r="AA47" s="235" t="str">
        <f>IF('Encodage réponses Es'!W45="","",'Encodage réponses Es'!W45)</f>
        <v/>
      </c>
      <c r="AB47" s="235" t="str">
        <f>IF('Encodage réponses Es'!X45="","",'Encodage réponses Es'!X45)</f>
        <v/>
      </c>
      <c r="AC47" s="235" t="str">
        <f>IF('Encodage réponses Es'!Y45="","",'Encodage réponses Es'!Y45)</f>
        <v/>
      </c>
      <c r="AD47" s="235" t="str">
        <f>IF('Encodage réponses Es'!Z45="","",'Encodage réponses Es'!Z45)</f>
        <v/>
      </c>
      <c r="AE47" s="235" t="str">
        <f>IF('Encodage réponses Es'!AA45="","",'Encodage réponses Es'!AA45)</f>
        <v/>
      </c>
      <c r="AF47" s="235" t="str">
        <f>IF('Encodage réponses Es'!AB45="","",'Encodage réponses Es'!AB45)</f>
        <v/>
      </c>
      <c r="AG47" s="235" t="str">
        <f>IF('Encodage réponses Es'!AC45="","",'Encodage réponses Es'!AC45)</f>
        <v/>
      </c>
      <c r="AH47" s="235" t="str">
        <f>IF('Encodage réponses Es'!AD45="","",'Encodage réponses Es'!AD45)</f>
        <v/>
      </c>
      <c r="AI47" s="235" t="str">
        <f>IF('Encodage réponses Es'!AE45="","",'Encodage réponses Es'!AE45)</f>
        <v/>
      </c>
      <c r="AJ47" s="235" t="str">
        <f>IF('Encodage réponses Es'!AF45="","",'Encodage réponses Es'!AF45)</f>
        <v/>
      </c>
      <c r="AK47" s="235" t="str">
        <f>IF('Encodage réponses Es'!AG45="","",'Encodage réponses Es'!AG45)</f>
        <v/>
      </c>
      <c r="AL47" s="235" t="str">
        <f>IF('Encodage réponses Es'!AH45="","",'Encodage réponses Es'!AH45)</f>
        <v/>
      </c>
      <c r="AM47" s="235" t="str">
        <f>IF('Encodage réponses Es'!AI45="","",'Encodage réponses Es'!AI45)</f>
        <v/>
      </c>
      <c r="AN47" s="235" t="str">
        <f>IF('Encodage réponses Es'!AJ45="","",'Encodage réponses Es'!AJ45)</f>
        <v/>
      </c>
      <c r="AO47" s="235" t="str">
        <f>IF('Encodage réponses Es'!AK45="","",'Encodage réponses Es'!AK45)</f>
        <v/>
      </c>
      <c r="AP47" s="235" t="str">
        <f>IF('Encodage réponses Es'!AL45="","",'Encodage réponses Es'!AL45)</f>
        <v/>
      </c>
      <c r="AQ47" s="235" t="str">
        <f>IF('Encodage réponses Es'!AM45="","",'Encodage réponses Es'!AM45)</f>
        <v/>
      </c>
      <c r="AR47" s="285" t="s">
        <v>137</v>
      </c>
      <c r="AS47" s="124">
        <f>COUNTIF(AR$5:AR$39,"&lt;12")-SUM(AS44:AS46)</f>
        <v>0</v>
      </c>
      <c r="AT47" s="285" t="s">
        <v>137</v>
      </c>
      <c r="AU47" s="124">
        <f>COUNTIF(AT$5:AT$39,"&lt;12")-SUM(AU44:AU46)</f>
        <v>0</v>
      </c>
      <c r="AV47" s="100" t="str">
        <f>IF('Encodage réponses Es'!L45="","",'Encodage réponses Es'!L45)</f>
        <v/>
      </c>
      <c r="AW47" s="100" t="str">
        <f>IF('Encodage réponses Es'!M45="","",'Encodage réponses Es'!M45)</f>
        <v/>
      </c>
      <c r="AX47" s="100" t="str">
        <f>IF('Encodage réponses Es'!N45="","",'Encodage réponses Es'!N45)</f>
        <v/>
      </c>
      <c r="AY47" s="100" t="str">
        <f>IF('Encodage réponses Es'!O45="","",'Encodage réponses Es'!O45)</f>
        <v/>
      </c>
      <c r="AZ47" s="112" t="s">
        <v>146</v>
      </c>
      <c r="BA47" s="30">
        <f>COUNTIF(AZ$5:AZ$39,"&lt;=43")-SUM(BA$44:BA46)</f>
        <v>0</v>
      </c>
      <c r="BB47" s="100" t="str">
        <f>IF('Encodage réponses Es'!AN45="","",'Encodage réponses Es'!AN45)</f>
        <v/>
      </c>
      <c r="BC47" s="100" t="str">
        <f>IF('Encodage réponses Es'!AO45="","",'Encodage réponses Es'!AO45)</f>
        <v/>
      </c>
      <c r="BD47" s="100" t="str">
        <f>IF('Encodage réponses Es'!AP45="","",'Encodage réponses Es'!AP45)</f>
        <v/>
      </c>
      <c r="BE47" s="100" t="str">
        <f>IF('Encodage réponses Es'!AQ45="","",'Encodage réponses Es'!AQ45)</f>
        <v/>
      </c>
      <c r="BF47" s="100" t="str">
        <f>IF('Encodage réponses Es'!AR45="","",'Encodage réponses Es'!AR45)</f>
        <v/>
      </c>
      <c r="BG47" s="100" t="str">
        <f>IF('Encodage réponses Es'!AS45="","",'Encodage réponses Es'!AS45)</f>
        <v/>
      </c>
      <c r="BH47" s="100" t="str">
        <f>IF('Encodage réponses Es'!AT45="","",'Encodage réponses Es'!AT45)</f>
        <v/>
      </c>
      <c r="BI47" s="100" t="str">
        <f>IF('Encodage réponses Es'!AU45="","",'Encodage réponses Es'!AU45)</f>
        <v/>
      </c>
      <c r="BJ47" s="100" t="str">
        <f>IF('Encodage réponses Es'!AV45="","",'Encodage réponses Es'!AV45)</f>
        <v/>
      </c>
      <c r="BK47" s="112" t="s">
        <v>133</v>
      </c>
      <c r="BL47" s="124">
        <f>COUNTIF(BK$5:BK$39,"&lt;8")-SUM(BL44:BL46)</f>
        <v>0</v>
      </c>
      <c r="BM47" s="112" t="s">
        <v>151</v>
      </c>
      <c r="BN47" s="124">
        <f>COUNTIF(BM$5:BM$39,"&lt;8")-SUM(BN44:BN46)</f>
        <v>0</v>
      </c>
      <c r="BO47" s="114"/>
    </row>
    <row r="48" spans="1:67" s="31" customFormat="1" ht="13.8" thickBot="1" x14ac:dyDescent="0.3">
      <c r="A48" s="79"/>
      <c r="B48" s="204"/>
      <c r="C48" s="80"/>
      <c r="D48" s="81" t="s">
        <v>31</v>
      </c>
      <c r="E48" s="133"/>
      <c r="F48" s="203"/>
      <c r="G48" s="32" t="s">
        <v>68</v>
      </c>
      <c r="H48" s="33">
        <f>COUNTIF(H$5:H$39,"&lt;0,30")-SUM(H46:H47)</f>
        <v>0</v>
      </c>
      <c r="I48" s="78"/>
      <c r="J48" s="32" t="s">
        <v>68</v>
      </c>
      <c r="K48" s="33">
        <f>COUNTIF(K$5:K$39,"&lt;0,30")-SUM(K46:K47)</f>
        <v>0</v>
      </c>
      <c r="L48" s="78"/>
      <c r="M48" s="32" t="s">
        <v>68</v>
      </c>
      <c r="N48" s="33">
        <f>COUNTIF(N$5:N$39,"&lt;0,30")-SUM(N46:N47)</f>
        <v>0</v>
      </c>
      <c r="O48" s="225"/>
      <c r="P48" s="102">
        <f>IF('Encodage réponses Es'!J46="","",'Encodage réponses Es'!J46)</f>
        <v>0.28000000000000003</v>
      </c>
      <c r="Q48" s="103">
        <f>IF('Encodage réponses Es'!K46="","",'Encodage réponses Es'!K46)</f>
        <v>0.31</v>
      </c>
      <c r="R48" s="29"/>
      <c r="S48" s="44"/>
      <c r="T48" s="117">
        <f>IF('Encodage réponses Es'!P46="","",'Encodage réponses Es'!P46)</f>
        <v>0.31</v>
      </c>
      <c r="U48" s="117">
        <f>IF('Encodage réponses Es'!Q46="","",'Encodage réponses Es'!Q46)</f>
        <v>0.92</v>
      </c>
      <c r="V48" s="117">
        <f>IF('Encodage réponses Es'!R46="","",'Encodage réponses Es'!R46)</f>
        <v>0.79</v>
      </c>
      <c r="W48" s="117">
        <f>IF('Encodage réponses Es'!S46="","",'Encodage réponses Es'!S46)</f>
        <v>0.93</v>
      </c>
      <c r="X48" s="117">
        <f>IF('Encodage réponses Es'!T46="","",'Encodage réponses Es'!T46)</f>
        <v>0.63</v>
      </c>
      <c r="Y48" s="117">
        <f>IF('Encodage réponses Es'!U46="","",'Encodage réponses Es'!U46)</f>
        <v>0.49</v>
      </c>
      <c r="Z48" s="117">
        <f>IF('Encodage réponses Es'!V46="","",'Encodage réponses Es'!V46)</f>
        <v>0.78</v>
      </c>
      <c r="AA48" s="117">
        <f>IF('Encodage réponses Es'!W46="","",'Encodage réponses Es'!W46)</f>
        <v>0.86</v>
      </c>
      <c r="AB48" s="117">
        <f>IF('Encodage réponses Es'!X46="","",'Encodage réponses Es'!X46)</f>
        <v>0.46</v>
      </c>
      <c r="AC48" s="117">
        <f>IF('Encodage réponses Es'!Y46="","",'Encodage réponses Es'!Y46)</f>
        <v>0.56000000000000005</v>
      </c>
      <c r="AD48" s="117">
        <f>IF('Encodage réponses Es'!Z46="","",'Encodage réponses Es'!Z46)</f>
        <v>0.57999999999999996</v>
      </c>
      <c r="AE48" s="117">
        <f>IF('Encodage réponses Es'!AA46="","",'Encodage réponses Es'!AA46)</f>
        <v>0.16</v>
      </c>
      <c r="AF48" s="117">
        <f>IF('Encodage réponses Es'!AB46="","",'Encodage réponses Es'!AB46)</f>
        <v>0.13</v>
      </c>
      <c r="AG48" s="117">
        <f>IF('Encodage réponses Es'!AC46="","",'Encodage réponses Es'!AC46)</f>
        <v>0.43</v>
      </c>
      <c r="AH48" s="117">
        <f>IF('Encodage réponses Es'!AD46="","",'Encodage réponses Es'!AD46)</f>
        <v>0.89</v>
      </c>
      <c r="AI48" s="117">
        <f>IF('Encodage réponses Es'!AE46="","",'Encodage réponses Es'!AE46)</f>
        <v>0.76</v>
      </c>
      <c r="AJ48" s="117">
        <f>IF('Encodage réponses Es'!AF46="","",'Encodage réponses Es'!AF46)</f>
        <v>0.8</v>
      </c>
      <c r="AK48" s="117">
        <f>IF('Encodage réponses Es'!AG46="","",'Encodage réponses Es'!AG46)</f>
        <v>0.69</v>
      </c>
      <c r="AL48" s="117">
        <f>IF('Encodage réponses Es'!AH46="","",'Encodage réponses Es'!AH46)</f>
        <v>0.64</v>
      </c>
      <c r="AM48" s="117">
        <f>IF('Encodage réponses Es'!AI46="","",'Encodage réponses Es'!AI46)</f>
        <v>0.89</v>
      </c>
      <c r="AN48" s="117">
        <f>IF('Encodage réponses Es'!AJ46="","",'Encodage réponses Es'!AJ46)</f>
        <v>0.25</v>
      </c>
      <c r="AO48" s="117">
        <f>IF('Encodage réponses Es'!AK46="","",'Encodage réponses Es'!AK46)</f>
        <v>0.87</v>
      </c>
      <c r="AP48" s="117">
        <f>IF('Encodage réponses Es'!AL46="","",'Encodage réponses Es'!AL46)</f>
        <v>0.33</v>
      </c>
      <c r="AQ48" s="117">
        <f>IF('Encodage réponses Es'!AM46="","",'Encodage réponses Es'!AM46)</f>
        <v>0.53</v>
      </c>
      <c r="AR48" s="34" t="s">
        <v>138</v>
      </c>
      <c r="AS48" s="124">
        <f>COUNTIF(AR$5:AR$39,"&lt;15")-SUM(AS44:AS47)</f>
        <v>0</v>
      </c>
      <c r="AT48" s="34" t="s">
        <v>138</v>
      </c>
      <c r="AU48" s="124">
        <f>COUNTIF(AT$5:AT$39,"&lt;15")-SUM(AU44:AU47)</f>
        <v>0</v>
      </c>
      <c r="AV48" s="119">
        <f>IF('Encodage réponses Es'!L46="","",'Encodage réponses Es'!L46)</f>
        <v>0.52</v>
      </c>
      <c r="AW48" s="119">
        <f>IF('Encodage réponses Es'!M46="","",'Encodage réponses Es'!M46)</f>
        <v>0.41</v>
      </c>
      <c r="AX48" s="119">
        <f>IF('Encodage réponses Es'!N46="","",'Encodage réponses Es'!N46)</f>
        <v>0.24</v>
      </c>
      <c r="AY48" s="119">
        <f>IF('Encodage réponses Es'!O46="","",'Encodage réponses Es'!O46)</f>
        <v>0.16</v>
      </c>
      <c r="AZ48" s="34"/>
      <c r="BA48" s="30"/>
      <c r="BB48" s="118">
        <f>IF('Encodage réponses Es'!AN46="","",'Encodage réponses Es'!AN46)</f>
        <v>0.68</v>
      </c>
      <c r="BC48" s="118">
        <f>IF('Encodage réponses Es'!AO46="","",'Encodage réponses Es'!AO46)</f>
        <v>0.68</v>
      </c>
      <c r="BD48" s="118">
        <f>IF('Encodage réponses Es'!AP46="","",'Encodage réponses Es'!AP46)</f>
        <v>0.67</v>
      </c>
      <c r="BE48" s="118">
        <f>IF('Encodage réponses Es'!AQ46="","",'Encodage réponses Es'!AQ46)</f>
        <v>0.32</v>
      </c>
      <c r="BF48" s="118">
        <f>IF('Encodage réponses Es'!AR46="","",'Encodage réponses Es'!AR46)</f>
        <v>0.28999999999999998</v>
      </c>
      <c r="BG48" s="118">
        <f>IF('Encodage réponses Es'!AS46="","",'Encodage réponses Es'!AS46)</f>
        <v>0.57999999999999996</v>
      </c>
      <c r="BH48" s="118">
        <f>IF('Encodage réponses Es'!AT46="","",'Encodage réponses Es'!AT46)</f>
        <v>0.54</v>
      </c>
      <c r="BI48" s="118">
        <f>IF('Encodage réponses Es'!AU46="","",'Encodage réponses Es'!AU46)</f>
        <v>0.77</v>
      </c>
      <c r="BJ48" s="118">
        <f>IF('Encodage réponses Es'!AV46="","",'Encodage réponses Es'!AV46)</f>
        <v>0.28000000000000003</v>
      </c>
      <c r="BK48" s="34" t="s">
        <v>148</v>
      </c>
      <c r="BL48" s="124">
        <f>COUNTIF(BK$5:BK$39,"&lt;=9")-SUM(BL44:BL47)</f>
        <v>0</v>
      </c>
      <c r="BM48" s="34" t="s">
        <v>152</v>
      </c>
      <c r="BN48" s="124">
        <f>COUNTIF(BM$5:BM$39,"&lt;10")-SUM(BN44:BN47)</f>
        <v>0</v>
      </c>
      <c r="BO48" s="46"/>
    </row>
    <row r="49" spans="1:67" ht="12.75" customHeight="1" x14ac:dyDescent="0.25">
      <c r="A49" s="74"/>
      <c r="B49" s="74"/>
      <c r="C49" s="74"/>
      <c r="D49" s="74"/>
      <c r="E49" s="74"/>
      <c r="F49" s="74"/>
      <c r="G49" s="1" t="s">
        <v>69</v>
      </c>
      <c r="H49" s="24">
        <f>COUNTIF(H$5:H$39,"&lt;0,40")-SUM(H46:H48)</f>
        <v>0</v>
      </c>
      <c r="I49" s="74"/>
      <c r="J49" s="1" t="s">
        <v>69</v>
      </c>
      <c r="K49" s="24">
        <f>COUNTIF(K$5:K$39,"&lt;0,40")-SUM(K46:K48)</f>
        <v>0</v>
      </c>
      <c r="L49" s="74"/>
      <c r="M49" s="1" t="s">
        <v>69</v>
      </c>
      <c r="N49" s="24">
        <f>COUNTIF(N$5:N$39,"&lt;0,40")-SUM(N46:N48)</f>
        <v>0</v>
      </c>
      <c r="O49" s="127"/>
      <c r="P49" s="90"/>
      <c r="Q49" s="90"/>
      <c r="R49" s="29"/>
      <c r="S49" s="44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29" t="s">
        <v>139</v>
      </c>
      <c r="AS49" s="124">
        <f>COUNTIF(AR$5:AR$39,"&lt;18")-SUM(AS44:AS48)</f>
        <v>0</v>
      </c>
      <c r="AT49" s="29" t="s">
        <v>139</v>
      </c>
      <c r="AU49" s="124">
        <f>COUNTIF(AT$5:AT$39,"&lt;18")-SUM(AU44:AU48)</f>
        <v>0</v>
      </c>
      <c r="AV49" s="57"/>
      <c r="AW49" s="57"/>
      <c r="AX49" s="57"/>
      <c r="AY49" s="57"/>
      <c r="AZ49" s="91"/>
      <c r="BA49" s="136"/>
      <c r="BB49" s="137"/>
      <c r="BC49" s="88"/>
      <c r="BD49" s="88"/>
      <c r="BE49" s="88"/>
      <c r="BF49" s="88"/>
      <c r="BG49" s="88"/>
      <c r="BH49" s="88"/>
      <c r="BI49" s="88"/>
      <c r="BJ49" s="88"/>
      <c r="BK49" s="91"/>
      <c r="BL49" s="124"/>
      <c r="BM49" s="91" t="s">
        <v>153</v>
      </c>
      <c r="BN49" s="124">
        <f>COUNTIF(BM$5:BM$39,"&lt;12")-SUM(BN44:BN48)</f>
        <v>0</v>
      </c>
      <c r="BO49" s="45"/>
    </row>
    <row r="50" spans="1:67" ht="12.75" customHeight="1" x14ac:dyDescent="0.25">
      <c r="A50" s="74"/>
      <c r="B50" s="74"/>
      <c r="C50" s="74"/>
      <c r="D50" s="74"/>
      <c r="E50" s="74"/>
      <c r="F50" s="74"/>
      <c r="G50" s="1" t="s">
        <v>70</v>
      </c>
      <c r="H50" s="24">
        <f>COUNTIF(H$5:H$39,"&lt;0,50")-SUM(H46:H49)</f>
        <v>0</v>
      </c>
      <c r="I50" s="74"/>
      <c r="J50" s="1" t="s">
        <v>70</v>
      </c>
      <c r="K50" s="24">
        <f>COUNTIF(K$5:K$39,"&lt;0,50")-SUM(K46:K49)</f>
        <v>0</v>
      </c>
      <c r="L50" s="74"/>
      <c r="M50" s="1" t="s">
        <v>70</v>
      </c>
      <c r="N50" s="24">
        <f>COUNTIF(N$5:N$39,"&lt;0,50")-SUM(N46:N49)</f>
        <v>0</v>
      </c>
      <c r="O50" s="127"/>
      <c r="P50" s="90"/>
      <c r="Q50" s="90"/>
      <c r="R50" s="29"/>
      <c r="S50" s="44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29" t="s">
        <v>140</v>
      </c>
      <c r="AS50" s="124">
        <f>COUNTIF(AR$5:AR$39,"&lt;21")-SUM(AS44:AS49)</f>
        <v>0</v>
      </c>
      <c r="AT50" s="29" t="s">
        <v>140</v>
      </c>
      <c r="AU50" s="124">
        <f>COUNTIF(AT$5:AT$39,"&lt;21")-SUM(AU44:AU49)</f>
        <v>0</v>
      </c>
      <c r="AV50" s="57"/>
      <c r="AW50" s="57"/>
      <c r="AX50" s="57"/>
      <c r="AY50" s="57"/>
      <c r="AZ50" s="91"/>
      <c r="BA50" s="136"/>
      <c r="BB50" s="138"/>
      <c r="BC50" s="88"/>
      <c r="BD50" s="88"/>
      <c r="BE50" s="88"/>
      <c r="BF50" s="88"/>
      <c r="BG50" s="88"/>
      <c r="BH50" s="88"/>
      <c r="BI50" s="88"/>
      <c r="BJ50" s="88"/>
      <c r="BK50" s="91"/>
      <c r="BL50" s="124"/>
      <c r="BM50" s="91" t="s">
        <v>154</v>
      </c>
      <c r="BN50" s="124">
        <f>COUNTIF(BM$5:BM$39,"&lt;=13")-SUM(BN44:BN49)</f>
        <v>0</v>
      </c>
      <c r="BO50" s="45"/>
    </row>
    <row r="51" spans="1:67" ht="12.75" customHeight="1" x14ac:dyDescent="0.25">
      <c r="A51" s="74"/>
      <c r="B51" s="74"/>
      <c r="C51" s="74"/>
      <c r="D51" s="74"/>
      <c r="E51" s="74"/>
      <c r="F51" s="74"/>
      <c r="G51" s="1" t="s">
        <v>71</v>
      </c>
      <c r="H51" s="24">
        <f>COUNTIF(H$5:H$39,"&lt;0,60")-SUM(H46:H50)</f>
        <v>0</v>
      </c>
      <c r="I51" s="74"/>
      <c r="J51" s="1" t="s">
        <v>71</v>
      </c>
      <c r="K51" s="24">
        <f>COUNTIF(K$5:K$39,"&lt;0,60")-SUM(K46:K50)</f>
        <v>0</v>
      </c>
      <c r="L51" s="74"/>
      <c r="M51" s="1" t="s">
        <v>71</v>
      </c>
      <c r="N51" s="24">
        <f>COUNTIF(N$5:N$39,"&lt;0,60")-SUM(N46:N50)</f>
        <v>0</v>
      </c>
      <c r="O51" s="127"/>
      <c r="P51" s="90"/>
      <c r="Q51" s="90"/>
      <c r="R51" s="29"/>
      <c r="S51" s="44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8"/>
      <c r="AQ51" s="88"/>
      <c r="AR51" s="29" t="s">
        <v>141</v>
      </c>
      <c r="AS51" s="124">
        <f>COUNTIF(AR$5:AR$39,"&lt;=24")-SUM(AS44:AS50)</f>
        <v>0</v>
      </c>
      <c r="AT51" s="29" t="s">
        <v>143</v>
      </c>
      <c r="AU51" s="124">
        <f>COUNTIF(AT$5:AT$39,"&lt;24")-SUM(AU44:AU50)</f>
        <v>0</v>
      </c>
      <c r="AV51" s="57"/>
      <c r="AW51" s="57"/>
      <c r="AX51" s="57"/>
      <c r="AY51" s="57"/>
      <c r="AZ51" s="91"/>
      <c r="BA51" s="136"/>
      <c r="BB51" s="138"/>
      <c r="BC51" s="88"/>
      <c r="BD51" s="88"/>
      <c r="BE51" s="88"/>
      <c r="BF51" s="88"/>
      <c r="BG51" s="88"/>
      <c r="BH51" s="88"/>
      <c r="BI51" s="88"/>
      <c r="BJ51" s="88"/>
      <c r="BK51" s="325"/>
      <c r="BL51" s="329"/>
      <c r="BM51" s="325"/>
      <c r="BN51" s="329"/>
      <c r="BO51" s="45"/>
    </row>
    <row r="52" spans="1:67" ht="12.75" customHeight="1" x14ac:dyDescent="0.25">
      <c r="A52" s="74"/>
      <c r="B52" s="74"/>
      <c r="C52" s="74"/>
      <c r="D52" s="74"/>
      <c r="E52" s="74"/>
      <c r="F52" s="74"/>
      <c r="G52" s="1" t="s">
        <v>72</v>
      </c>
      <c r="H52" s="24">
        <f>COUNTIF(H$5:H$39,"&lt;0,70")-SUM(H46:H51)</f>
        <v>0</v>
      </c>
      <c r="I52" s="74"/>
      <c r="J52" s="1" t="s">
        <v>72</v>
      </c>
      <c r="K52" s="24">
        <f>COUNTIF(K$5:K$39,"&lt;0,70")-SUM(K46:K51)</f>
        <v>0</v>
      </c>
      <c r="L52" s="74"/>
      <c r="M52" s="1" t="s">
        <v>72</v>
      </c>
      <c r="N52" s="24">
        <f>COUNTIF(N$5:N$39,"&lt;0,70")-SUM(N46:N51)</f>
        <v>0</v>
      </c>
      <c r="O52" s="127"/>
      <c r="P52" s="90"/>
      <c r="Q52" s="90"/>
      <c r="R52" s="29"/>
      <c r="S52" s="29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8"/>
      <c r="AK52" s="88"/>
      <c r="AL52" s="88"/>
      <c r="AM52" s="88"/>
      <c r="AN52" s="88"/>
      <c r="AO52" s="88"/>
      <c r="AP52" s="88"/>
      <c r="AQ52" s="88"/>
      <c r="AR52" s="12"/>
      <c r="AS52" s="12"/>
      <c r="AT52" s="29" t="s">
        <v>144</v>
      </c>
      <c r="AU52" s="124">
        <f>COUNTIF(AT$5:AT$39,"&lt;=26")-SUM(AU44:AU51)</f>
        <v>0</v>
      </c>
      <c r="AV52" s="57"/>
      <c r="AW52" s="57"/>
      <c r="AX52" s="57"/>
      <c r="AY52" s="57"/>
      <c r="AZ52" s="91"/>
      <c r="BA52" s="136"/>
      <c r="BB52" s="138"/>
      <c r="BC52" s="88"/>
      <c r="BD52" s="88"/>
      <c r="BE52" s="88"/>
      <c r="BF52" s="88"/>
      <c r="BG52" s="88"/>
      <c r="BH52" s="88"/>
      <c r="BI52" s="88"/>
      <c r="BJ52" s="88"/>
      <c r="BK52" s="88"/>
      <c r="BL52" s="330"/>
      <c r="BM52" s="88"/>
      <c r="BN52" s="330"/>
      <c r="BO52" s="28"/>
    </row>
    <row r="53" spans="1:67" ht="12.75" customHeight="1" x14ac:dyDescent="0.25">
      <c r="A53" s="74"/>
      <c r="B53" s="74"/>
      <c r="C53" s="74"/>
      <c r="D53" s="74"/>
      <c r="E53" s="74"/>
      <c r="F53" s="74"/>
      <c r="G53" s="1" t="s">
        <v>73</v>
      </c>
      <c r="H53" s="24">
        <f>COUNTIF(H$5:H$39,"&lt;0,80")-SUM(H46:H52)</f>
        <v>0</v>
      </c>
      <c r="I53" s="74"/>
      <c r="J53" s="1" t="s">
        <v>73</v>
      </c>
      <c r="K53" s="24">
        <f>COUNTIF(K$5:K$39,"&lt;0,80")-SUM(K46:K52)</f>
        <v>0</v>
      </c>
      <c r="L53" s="74"/>
      <c r="M53" s="1" t="s">
        <v>73</v>
      </c>
      <c r="N53" s="24">
        <f>COUNTIF(N$5:N$39,"&lt;0,80")-SUM(N46:N52)</f>
        <v>0</v>
      </c>
      <c r="O53" s="127"/>
      <c r="P53" s="90"/>
      <c r="Q53" s="90"/>
      <c r="R53" s="101"/>
      <c r="S53" s="29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12"/>
      <c r="AS53" s="12"/>
      <c r="AT53" s="29"/>
      <c r="AU53" s="29"/>
      <c r="AV53" s="57"/>
      <c r="AW53" s="57"/>
      <c r="AX53" s="57"/>
      <c r="AY53" s="57"/>
      <c r="AZ53" s="91"/>
      <c r="BA53" s="136"/>
      <c r="BB53" s="138"/>
      <c r="BC53" s="88"/>
      <c r="BD53" s="88"/>
      <c r="BE53" s="88"/>
      <c r="BF53" s="88"/>
      <c r="BG53" s="88"/>
      <c r="BH53" s="88"/>
      <c r="BI53" s="88"/>
      <c r="BJ53" s="88"/>
      <c r="BK53" s="88"/>
      <c r="BL53" s="330"/>
      <c r="BM53" s="88"/>
      <c r="BN53" s="330"/>
      <c r="BO53" s="28"/>
    </row>
    <row r="54" spans="1:67" ht="12.75" customHeight="1" x14ac:dyDescent="0.25">
      <c r="A54" s="74"/>
      <c r="B54" s="74"/>
      <c r="C54" s="74"/>
      <c r="D54" s="74"/>
      <c r="E54" s="74"/>
      <c r="F54" s="74"/>
      <c r="G54" s="1" t="s">
        <v>74</v>
      </c>
      <c r="H54" s="24">
        <f>COUNTIF(H$5:H$39,"&lt;0,90")-SUM(H46:H53)</f>
        <v>0</v>
      </c>
      <c r="I54" s="74"/>
      <c r="J54" s="1" t="s">
        <v>74</v>
      </c>
      <c r="K54" s="24">
        <f>COUNTIF(K$5:K$39,"&lt;0,90")-SUM(K46:K53)</f>
        <v>0</v>
      </c>
      <c r="L54" s="74"/>
      <c r="M54" s="1" t="s">
        <v>74</v>
      </c>
      <c r="N54" s="24">
        <f>COUNTIF(N$5:N$39,"&lt;0,90")-SUM(N46:N53)</f>
        <v>0</v>
      </c>
      <c r="O54" s="127"/>
      <c r="P54" s="90"/>
      <c r="Q54" s="90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12"/>
      <c r="AS54" s="12"/>
      <c r="AT54" s="29"/>
      <c r="AU54" s="29"/>
      <c r="AV54" s="57"/>
      <c r="AW54" s="57"/>
      <c r="AX54" s="57"/>
      <c r="AY54" s="57"/>
      <c r="AZ54" s="91"/>
      <c r="BA54" s="136"/>
      <c r="BB54" s="138"/>
      <c r="BC54" s="88"/>
      <c r="BD54" s="88"/>
      <c r="BE54" s="88"/>
      <c r="BF54" s="88"/>
      <c r="BG54" s="88"/>
      <c r="BH54" s="88"/>
      <c r="BI54" s="88"/>
      <c r="BJ54" s="88"/>
      <c r="BK54" s="88"/>
      <c r="BL54" s="12"/>
      <c r="BM54" s="88"/>
      <c r="BN54" s="12"/>
      <c r="BO54" s="28"/>
    </row>
    <row r="55" spans="1:67" ht="12.75" customHeight="1" x14ac:dyDescent="0.25">
      <c r="A55" s="74"/>
      <c r="B55" s="74"/>
      <c r="C55" s="74"/>
      <c r="D55" s="74"/>
      <c r="E55" s="74"/>
      <c r="F55" s="74"/>
      <c r="G55" s="1" t="s">
        <v>75</v>
      </c>
      <c r="H55" s="24">
        <f>COUNTIF(H$5:H$39,"&lt;=1")-SUM(H46:H54)</f>
        <v>0</v>
      </c>
      <c r="I55" s="74"/>
      <c r="J55" s="1" t="s">
        <v>75</v>
      </c>
      <c r="K55" s="24">
        <f>COUNTIF(K$5:K$39,"&lt;=1")-SUM(K46:K54)</f>
        <v>0</v>
      </c>
      <c r="L55" s="74"/>
      <c r="M55" s="1" t="s">
        <v>75</v>
      </c>
      <c r="N55" s="24">
        <f>COUNTIF(N$5:N$39,"&lt;=1")-SUM(N46:N54)</f>
        <v>0</v>
      </c>
      <c r="O55" s="127"/>
      <c r="P55" s="90"/>
      <c r="Q55" s="90"/>
      <c r="R55" s="15"/>
      <c r="S55" s="15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88"/>
      <c r="AL55" s="88"/>
      <c r="AM55" s="88"/>
      <c r="AN55" s="88"/>
      <c r="AO55" s="88"/>
      <c r="AP55" s="88"/>
      <c r="AQ55" s="88"/>
      <c r="AR55" s="12"/>
      <c r="AS55" s="12"/>
      <c r="AT55" s="29"/>
      <c r="AU55" s="29"/>
      <c r="AV55" s="57"/>
      <c r="AW55" s="57"/>
      <c r="AX55" s="57"/>
      <c r="AY55" s="57"/>
      <c r="AZ55" s="91"/>
      <c r="BA55" s="136"/>
      <c r="BB55" s="138"/>
      <c r="BC55" s="88"/>
      <c r="BD55" s="88"/>
      <c r="BE55" s="88"/>
      <c r="BF55" s="88"/>
      <c r="BG55" s="88"/>
      <c r="BH55" s="88"/>
      <c r="BI55" s="88"/>
      <c r="BJ55" s="88"/>
      <c r="BK55" s="88"/>
      <c r="BL55" s="12"/>
      <c r="BM55" s="88"/>
      <c r="BN55" s="12"/>
      <c r="BO55" s="28"/>
    </row>
    <row r="56" spans="1:67" ht="12.75" customHeight="1" x14ac:dyDescent="0.25">
      <c r="A56" s="74"/>
      <c r="B56" s="74"/>
      <c r="C56" s="74"/>
      <c r="D56" s="74"/>
      <c r="E56" s="74"/>
      <c r="F56" s="74"/>
      <c r="I56" s="74"/>
      <c r="J56" s="4"/>
      <c r="K56" s="25"/>
      <c r="L56" s="74"/>
      <c r="M56" s="4"/>
      <c r="N56" s="25"/>
      <c r="O56" s="127"/>
      <c r="P56" s="90"/>
      <c r="Q56" s="90"/>
      <c r="R56" s="40"/>
      <c r="S56" s="40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T56" s="12"/>
      <c r="AU56" s="12"/>
      <c r="AX56" s="57"/>
      <c r="AY56" s="57"/>
      <c r="AZ56" s="88"/>
      <c r="BA56" s="88"/>
      <c r="BB56" s="138"/>
      <c r="BC56" s="88"/>
      <c r="BD56" s="88"/>
      <c r="BE56" s="88"/>
      <c r="BF56" s="88"/>
      <c r="BG56" s="88"/>
      <c r="BH56" s="88"/>
      <c r="BI56" s="88"/>
      <c r="BJ56" s="88"/>
      <c r="BK56" s="88"/>
      <c r="BL56" s="12"/>
      <c r="BM56" s="88"/>
      <c r="BN56" s="12"/>
      <c r="BO56" s="28"/>
    </row>
    <row r="57" spans="1:67" ht="12.75" customHeight="1" x14ac:dyDescent="0.25">
      <c r="A57" s="74"/>
      <c r="B57" s="74"/>
      <c r="C57" s="74"/>
      <c r="D57" s="74"/>
      <c r="E57" s="74"/>
      <c r="F57" s="74"/>
      <c r="I57" s="74"/>
      <c r="J57" s="4"/>
      <c r="K57" s="25"/>
      <c r="L57" s="74"/>
      <c r="M57" s="4"/>
      <c r="N57" s="25"/>
      <c r="O57" s="127"/>
      <c r="P57" s="90"/>
      <c r="Q57" s="90"/>
      <c r="R57" s="41"/>
      <c r="S57" s="41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15"/>
      <c r="AQ57" s="15"/>
      <c r="AT57" s="12"/>
      <c r="AU57" s="12"/>
      <c r="AV57" s="15"/>
      <c r="AW57" s="163"/>
      <c r="AX57" s="57"/>
      <c r="AY57" s="57"/>
      <c r="AZ57" s="88"/>
      <c r="BA57" s="88"/>
      <c r="BB57" s="138"/>
      <c r="BC57" s="88"/>
      <c r="BD57" s="88"/>
      <c r="BE57" s="88"/>
      <c r="BF57" s="88"/>
      <c r="BG57" s="88"/>
      <c r="BH57" s="88"/>
      <c r="BI57" s="88"/>
      <c r="BJ57" s="88"/>
      <c r="BK57" s="88"/>
      <c r="BL57" s="12"/>
      <c r="BM57" s="88"/>
      <c r="BN57" s="12"/>
      <c r="BO57" s="28"/>
    </row>
    <row r="58" spans="1:67" ht="12.75" customHeight="1" x14ac:dyDescent="0.25">
      <c r="A58" s="74"/>
      <c r="B58" s="74"/>
      <c r="C58" s="74"/>
      <c r="D58" s="74"/>
      <c r="E58" s="74"/>
      <c r="F58" s="74"/>
      <c r="I58" s="74"/>
      <c r="J58" s="4"/>
      <c r="K58" s="5"/>
      <c r="L58" s="74"/>
      <c r="M58" s="4"/>
      <c r="N58" s="5"/>
      <c r="O58" s="127"/>
      <c r="P58" s="90"/>
      <c r="Q58" s="90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40"/>
      <c r="AQ58" s="40"/>
      <c r="AT58" s="12"/>
      <c r="AU58" s="12"/>
      <c r="AV58" s="40"/>
      <c r="AW58" s="164"/>
      <c r="AX58" s="57"/>
      <c r="AY58" s="57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12"/>
      <c r="BM58" s="88"/>
      <c r="BN58" s="12"/>
      <c r="BO58" s="28"/>
    </row>
    <row r="59" spans="1:67" ht="12.75" customHeight="1" x14ac:dyDescent="0.25">
      <c r="A59" s="74"/>
      <c r="B59" s="74"/>
      <c r="C59" s="74"/>
      <c r="D59" s="74"/>
      <c r="E59" s="74"/>
      <c r="F59" s="74"/>
      <c r="I59" s="74"/>
      <c r="L59" s="74"/>
      <c r="O59" s="127"/>
      <c r="P59" s="90"/>
      <c r="Q59" s="90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11"/>
      <c r="AQ59" s="11"/>
      <c r="AT59" s="12"/>
      <c r="AU59" s="12"/>
      <c r="AV59" s="41"/>
      <c r="AX59" s="57"/>
      <c r="AY59" s="57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BM59" s="88"/>
      <c r="BN59" s="88"/>
    </row>
    <row r="60" spans="1:67" s="15" customFormat="1" ht="12.75" customHeight="1" x14ac:dyDescent="0.25">
      <c r="A60" s="74"/>
      <c r="B60" s="74"/>
      <c r="C60" s="74"/>
      <c r="D60" s="82"/>
      <c r="E60" s="82"/>
      <c r="F60" s="82"/>
      <c r="I60" s="82"/>
      <c r="J60" s="2"/>
      <c r="K60" s="2"/>
      <c r="L60" s="82"/>
      <c r="M60" s="2"/>
      <c r="N60" s="2"/>
      <c r="O60" s="128"/>
      <c r="P60" s="90"/>
      <c r="Q60" s="90"/>
      <c r="R60" s="4"/>
      <c r="S60" s="4"/>
      <c r="T60" s="88"/>
      <c r="U60" s="88"/>
      <c r="V60" s="88"/>
      <c r="W60" s="88"/>
      <c r="X60" s="88"/>
      <c r="Y60" s="88"/>
      <c r="Z60" s="88"/>
      <c r="AA60" s="88"/>
      <c r="AB60" s="88"/>
      <c r="AC60" s="88"/>
      <c r="AD60" s="88"/>
      <c r="AE60" s="88"/>
      <c r="AF60" s="88"/>
      <c r="AG60" s="88"/>
      <c r="AH60" s="88"/>
      <c r="AI60" s="88"/>
      <c r="AJ60" s="88"/>
      <c r="AK60" s="88"/>
      <c r="AL60" s="88"/>
      <c r="AM60" s="88"/>
      <c r="AN60" s="88"/>
      <c r="AO60" s="88"/>
      <c r="AP60" s="2"/>
      <c r="AQ60" s="2"/>
      <c r="AR60" s="4"/>
      <c r="AS60" s="4"/>
      <c r="AT60" s="12"/>
      <c r="AU60" s="12"/>
      <c r="AV60" s="4"/>
      <c r="AW60" s="165"/>
      <c r="AX60" s="57"/>
      <c r="AY60" s="57"/>
      <c r="AZ60" s="88"/>
      <c r="BA60" s="88"/>
      <c r="BB60" s="88"/>
      <c r="BC60" s="88"/>
      <c r="BD60" s="88"/>
      <c r="BE60" s="88"/>
      <c r="BF60" s="88"/>
      <c r="BG60" s="88"/>
      <c r="BH60" s="88"/>
      <c r="BI60" s="88"/>
      <c r="BJ60" s="88"/>
      <c r="BK60" s="88"/>
      <c r="BL60" s="88"/>
      <c r="BM60" s="88"/>
      <c r="BN60" s="88"/>
    </row>
    <row r="61" spans="1:67" ht="12.75" customHeight="1" x14ac:dyDescent="0.25">
      <c r="AT61" s="12"/>
      <c r="AU61" s="12"/>
      <c r="BL61" s="11"/>
      <c r="BN61" s="11"/>
    </row>
    <row r="62" spans="1:67" x14ac:dyDescent="0.25">
      <c r="A62" s="15"/>
      <c r="B62" s="15"/>
      <c r="C62" s="15"/>
      <c r="J62" s="15"/>
      <c r="K62" s="15"/>
      <c r="M62" s="15"/>
      <c r="N62" s="15"/>
      <c r="P62" s="20"/>
      <c r="Q62" s="20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T62" s="12"/>
      <c r="AU62" s="12"/>
      <c r="AX62" s="15"/>
      <c r="AY62" s="15"/>
      <c r="AZ62" s="15"/>
      <c r="BA62" s="15"/>
      <c r="BB62" s="15"/>
      <c r="BC62" s="15"/>
      <c r="BD62" s="15"/>
      <c r="BE62" s="15"/>
      <c r="BF62" s="163"/>
      <c r="BG62" s="163"/>
      <c r="BH62" s="163"/>
      <c r="BI62" s="15"/>
      <c r="BJ62" s="15"/>
      <c r="BK62" s="15"/>
      <c r="BL62" s="42"/>
      <c r="BM62" s="15"/>
      <c r="BN62" s="42"/>
    </row>
    <row r="63" spans="1:67" x14ac:dyDescent="0.25"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U63" s="6"/>
      <c r="AX63" s="40"/>
      <c r="AY63" s="40"/>
      <c r="AZ63" s="40"/>
      <c r="BA63" s="40"/>
      <c r="BB63" s="40"/>
      <c r="BC63" s="40"/>
      <c r="BD63" s="40"/>
      <c r="BE63" s="40"/>
      <c r="BF63" s="164"/>
      <c r="BG63" s="164"/>
      <c r="BH63" s="164"/>
      <c r="BI63" s="40"/>
      <c r="BJ63" s="40"/>
      <c r="BK63" s="40"/>
      <c r="BL63" s="40"/>
      <c r="BM63" s="40"/>
      <c r="BN63" s="40"/>
      <c r="BO63" s="11"/>
    </row>
    <row r="64" spans="1:67" x14ac:dyDescent="0.25"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X64" s="41"/>
      <c r="AY64" s="41"/>
      <c r="AZ64" s="41"/>
      <c r="BA64" s="11"/>
      <c r="BB64" s="11"/>
      <c r="BC64" s="11"/>
      <c r="BD64" s="11"/>
      <c r="BE64" s="11"/>
      <c r="BI64" s="11"/>
      <c r="BJ64" s="11"/>
      <c r="BK64" s="11"/>
      <c r="BL64" s="11"/>
      <c r="BM64" s="11"/>
      <c r="BN64" s="11"/>
      <c r="BO64" s="11"/>
    </row>
    <row r="65" spans="64:66" x14ac:dyDescent="0.25">
      <c r="BL65" s="11"/>
      <c r="BN65" s="11"/>
    </row>
    <row r="66" spans="64:66" x14ac:dyDescent="0.25">
      <c r="BL66" s="11"/>
      <c r="BN66" s="11"/>
    </row>
    <row r="67" spans="64:66" x14ac:dyDescent="0.25">
      <c r="BL67" s="11"/>
      <c r="BN67" s="11"/>
    </row>
    <row r="68" spans="64:66" x14ac:dyDescent="0.25">
      <c r="BL68" s="11"/>
      <c r="BN68" s="11"/>
    </row>
    <row r="69" spans="64:66" x14ac:dyDescent="0.25">
      <c r="BL69" s="11"/>
      <c r="BN69" s="11"/>
    </row>
    <row r="70" spans="64:66" x14ac:dyDescent="0.25">
      <c r="BL70" s="11"/>
      <c r="BN70" s="11"/>
    </row>
    <row r="71" spans="64:66" x14ac:dyDescent="0.25">
      <c r="BL71" s="11"/>
      <c r="BN71" s="11"/>
    </row>
    <row r="72" spans="64:66" x14ac:dyDescent="0.25">
      <c r="BL72" s="11"/>
      <c r="BN72" s="11"/>
    </row>
    <row r="73" spans="64:66" x14ac:dyDescent="0.25">
      <c r="BL73" s="11"/>
      <c r="BN73" s="11"/>
    </row>
    <row r="74" spans="64:66" x14ac:dyDescent="0.25">
      <c r="BL74" s="11"/>
      <c r="BN74" s="11"/>
    </row>
    <row r="75" spans="64:66" x14ac:dyDescent="0.25">
      <c r="BL75" s="11"/>
      <c r="BN75" s="11"/>
    </row>
    <row r="76" spans="64:66" x14ac:dyDescent="0.25">
      <c r="BL76" s="11"/>
      <c r="BN76" s="11"/>
    </row>
    <row r="77" spans="64:66" x14ac:dyDescent="0.25">
      <c r="BL77" s="11"/>
      <c r="BN77" s="11"/>
    </row>
    <row r="78" spans="64:66" x14ac:dyDescent="0.25">
      <c r="BL78" s="11"/>
      <c r="BN78" s="11"/>
    </row>
    <row r="79" spans="64:66" x14ac:dyDescent="0.25">
      <c r="BL79" s="11"/>
      <c r="BN79" s="11"/>
    </row>
    <row r="80" spans="64:66" x14ac:dyDescent="0.25">
      <c r="BL80" s="11"/>
      <c r="BN80" s="11"/>
    </row>
    <row r="81" spans="64:66" x14ac:dyDescent="0.25">
      <c r="BL81" s="11"/>
      <c r="BN81" s="11"/>
    </row>
    <row r="82" spans="64:66" x14ac:dyDescent="0.25">
      <c r="BL82" s="11"/>
      <c r="BN82" s="11"/>
    </row>
    <row r="83" spans="64:66" x14ac:dyDescent="0.25">
      <c r="BL83" s="11"/>
      <c r="BN83" s="11"/>
    </row>
    <row r="84" spans="64:66" x14ac:dyDescent="0.25">
      <c r="BL84" s="11"/>
      <c r="BN84" s="11"/>
    </row>
    <row r="85" spans="64:66" x14ac:dyDescent="0.25">
      <c r="BL85" s="11"/>
      <c r="BN85" s="11"/>
    </row>
    <row r="86" spans="64:66" x14ac:dyDescent="0.25">
      <c r="BL86" s="11"/>
      <c r="BN86" s="11"/>
    </row>
    <row r="87" spans="64:66" x14ac:dyDescent="0.25">
      <c r="BL87" s="11"/>
      <c r="BN87" s="11"/>
    </row>
    <row r="88" spans="64:66" x14ac:dyDescent="0.25">
      <c r="BL88" s="11"/>
      <c r="BN88" s="11"/>
    </row>
    <row r="89" spans="64:66" x14ac:dyDescent="0.25">
      <c r="BL89" s="11"/>
      <c r="BN89" s="11"/>
    </row>
    <row r="90" spans="64:66" x14ac:dyDescent="0.25">
      <c r="BL90" s="11"/>
      <c r="BN90" s="11"/>
    </row>
    <row r="91" spans="64:66" x14ac:dyDescent="0.25">
      <c r="BL91" s="11"/>
      <c r="BN91" s="11"/>
    </row>
    <row r="92" spans="64:66" x14ac:dyDescent="0.25">
      <c r="BL92" s="11"/>
      <c r="BN92" s="11"/>
    </row>
    <row r="93" spans="64:66" x14ac:dyDescent="0.25">
      <c r="BL93" s="11"/>
      <c r="BN93" s="11"/>
    </row>
    <row r="94" spans="64:66" x14ac:dyDescent="0.25">
      <c r="BL94" s="11"/>
      <c r="BN94" s="11"/>
    </row>
    <row r="95" spans="64:66" x14ac:dyDescent="0.25">
      <c r="BL95" s="11"/>
      <c r="BN95" s="11"/>
    </row>
    <row r="96" spans="64:66" x14ac:dyDescent="0.25">
      <c r="BL96" s="11"/>
      <c r="BN96" s="11"/>
    </row>
    <row r="97" spans="64:66" x14ac:dyDescent="0.25">
      <c r="BL97" s="11"/>
      <c r="BN97" s="11"/>
    </row>
    <row r="98" spans="64:66" x14ac:dyDescent="0.25">
      <c r="BL98" s="11"/>
      <c r="BN98" s="11"/>
    </row>
    <row r="99" spans="64:66" x14ac:dyDescent="0.25">
      <c r="BL99" s="11"/>
      <c r="BN99" s="11"/>
    </row>
    <row r="100" spans="64:66" x14ac:dyDescent="0.25">
      <c r="BL100" s="11"/>
      <c r="BN100" s="11"/>
    </row>
    <row r="101" spans="64:66" x14ac:dyDescent="0.25">
      <c r="BL101" s="11"/>
      <c r="BN101" s="11"/>
    </row>
    <row r="102" spans="64:66" x14ac:dyDescent="0.25">
      <c r="BL102" s="11"/>
      <c r="BN102" s="11"/>
    </row>
    <row r="103" spans="64:66" x14ac:dyDescent="0.25">
      <c r="BL103" s="11"/>
      <c r="BN103" s="11"/>
    </row>
    <row r="104" spans="64:66" x14ac:dyDescent="0.25">
      <c r="BL104" s="11"/>
      <c r="BN104" s="11"/>
    </row>
    <row r="105" spans="64:66" x14ac:dyDescent="0.25">
      <c r="BL105" s="11"/>
      <c r="BN105" s="11"/>
    </row>
    <row r="106" spans="64:66" x14ac:dyDescent="0.25">
      <c r="BL106" s="11"/>
      <c r="BN106" s="11"/>
    </row>
    <row r="107" spans="64:66" x14ac:dyDescent="0.25">
      <c r="BL107" s="11"/>
      <c r="BN107" s="11"/>
    </row>
    <row r="108" spans="64:66" x14ac:dyDescent="0.25">
      <c r="BL108" s="11"/>
      <c r="BN108" s="11"/>
    </row>
    <row r="109" spans="64:66" x14ac:dyDescent="0.25">
      <c r="BL109" s="11"/>
      <c r="BN109" s="11"/>
    </row>
    <row r="110" spans="64:66" x14ac:dyDescent="0.25">
      <c r="BL110" s="11"/>
      <c r="BN110" s="11"/>
    </row>
    <row r="111" spans="64:66" x14ac:dyDescent="0.25">
      <c r="BL111" s="11"/>
      <c r="BN111" s="11"/>
    </row>
    <row r="112" spans="64:66" x14ac:dyDescent="0.25">
      <c r="BL112" s="11"/>
      <c r="BN112" s="11"/>
    </row>
    <row r="113" spans="64:66" x14ac:dyDescent="0.25">
      <c r="BL113" s="11"/>
      <c r="BN113" s="11"/>
    </row>
    <row r="114" spans="64:66" x14ac:dyDescent="0.25">
      <c r="BL114" s="11"/>
      <c r="BN114" s="11"/>
    </row>
    <row r="115" spans="64:66" x14ac:dyDescent="0.25">
      <c r="BL115" s="11"/>
      <c r="BN115" s="11"/>
    </row>
    <row r="116" spans="64:66" x14ac:dyDescent="0.25">
      <c r="BL116" s="11"/>
      <c r="BN116" s="11"/>
    </row>
    <row r="117" spans="64:66" x14ac:dyDescent="0.25">
      <c r="BL117" s="11"/>
      <c r="BN117" s="11"/>
    </row>
    <row r="118" spans="64:66" x14ac:dyDescent="0.25">
      <c r="BL118" s="11"/>
      <c r="BN118" s="11"/>
    </row>
    <row r="119" spans="64:66" x14ac:dyDescent="0.25">
      <c r="BL119" s="11"/>
      <c r="BN119" s="11"/>
    </row>
    <row r="120" spans="64:66" x14ac:dyDescent="0.25">
      <c r="BL120" s="11"/>
      <c r="BN120" s="11"/>
    </row>
    <row r="121" spans="64:66" x14ac:dyDescent="0.25">
      <c r="BL121" s="11"/>
      <c r="BN121" s="11"/>
    </row>
    <row r="122" spans="64:66" x14ac:dyDescent="0.25">
      <c r="BL122" s="11"/>
      <c r="BN122" s="11"/>
    </row>
    <row r="123" spans="64:66" x14ac:dyDescent="0.25">
      <c r="BL123" s="11"/>
      <c r="BN123" s="11"/>
    </row>
    <row r="124" spans="64:66" x14ac:dyDescent="0.25">
      <c r="BL124" s="11"/>
      <c r="BN124" s="11"/>
    </row>
    <row r="125" spans="64:66" x14ac:dyDescent="0.25">
      <c r="BL125" s="11"/>
      <c r="BN125" s="11"/>
    </row>
    <row r="126" spans="64:66" x14ac:dyDescent="0.25">
      <c r="BL126" s="11"/>
      <c r="BN126" s="11"/>
    </row>
    <row r="127" spans="64:66" x14ac:dyDescent="0.25">
      <c r="BL127" s="11"/>
      <c r="BN127" s="11"/>
    </row>
    <row r="128" spans="64:66" x14ac:dyDescent="0.25">
      <c r="BL128" s="11"/>
      <c r="BN128" s="11"/>
    </row>
    <row r="129" spans="64:66" x14ac:dyDescent="0.25">
      <c r="BL129" s="11"/>
      <c r="BN129" s="11"/>
    </row>
    <row r="130" spans="64:66" x14ac:dyDescent="0.25">
      <c r="BL130" s="11"/>
      <c r="BN130" s="11"/>
    </row>
    <row r="131" spans="64:66" x14ac:dyDescent="0.25">
      <c r="BL131" s="11"/>
      <c r="BN131" s="11"/>
    </row>
    <row r="132" spans="64:66" x14ac:dyDescent="0.25">
      <c r="BL132" s="11"/>
      <c r="BN132" s="11"/>
    </row>
    <row r="133" spans="64:66" x14ac:dyDescent="0.25">
      <c r="BL133" s="11"/>
      <c r="BN133" s="11"/>
    </row>
    <row r="134" spans="64:66" x14ac:dyDescent="0.25">
      <c r="BL134" s="11"/>
      <c r="BN134" s="11"/>
    </row>
    <row r="135" spans="64:66" x14ac:dyDescent="0.25">
      <c r="BL135" s="11"/>
      <c r="BN135" s="11"/>
    </row>
    <row r="136" spans="64:66" x14ac:dyDescent="0.25">
      <c r="BL136" s="11"/>
      <c r="BN136" s="11"/>
    </row>
    <row r="137" spans="64:66" x14ac:dyDescent="0.25">
      <c r="BL137" s="11"/>
      <c r="BN137" s="11"/>
    </row>
    <row r="138" spans="64:66" x14ac:dyDescent="0.25">
      <c r="BL138" s="11"/>
      <c r="BN138" s="11"/>
    </row>
    <row r="139" spans="64:66" x14ac:dyDescent="0.25">
      <c r="BL139" s="11"/>
      <c r="BN139" s="11"/>
    </row>
    <row r="140" spans="64:66" x14ac:dyDescent="0.25">
      <c r="BL140" s="11"/>
      <c r="BN140" s="11"/>
    </row>
    <row r="141" spans="64:66" x14ac:dyDescent="0.25">
      <c r="BL141" s="11"/>
      <c r="BN141" s="11"/>
    </row>
    <row r="142" spans="64:66" x14ac:dyDescent="0.25">
      <c r="BL142" s="11"/>
      <c r="BN142" s="11"/>
    </row>
    <row r="143" spans="64:66" x14ac:dyDescent="0.25">
      <c r="BL143" s="11"/>
      <c r="BN143" s="11"/>
    </row>
    <row r="144" spans="64:66" x14ac:dyDescent="0.25">
      <c r="BL144" s="11"/>
      <c r="BN144" s="11"/>
    </row>
    <row r="145" spans="64:66" x14ac:dyDescent="0.25">
      <c r="BL145" s="11"/>
      <c r="BN145" s="11"/>
    </row>
    <row r="146" spans="64:66" x14ac:dyDescent="0.25">
      <c r="BL146" s="11"/>
      <c r="BN146" s="11"/>
    </row>
    <row r="147" spans="64:66" x14ac:dyDescent="0.25">
      <c r="BL147" s="11"/>
      <c r="BN147" s="11"/>
    </row>
    <row r="148" spans="64:66" x14ac:dyDescent="0.25">
      <c r="BL148" s="11"/>
      <c r="BN148" s="11"/>
    </row>
    <row r="149" spans="64:66" x14ac:dyDescent="0.25">
      <c r="BL149" s="11"/>
      <c r="BN149" s="11"/>
    </row>
    <row r="150" spans="64:66" x14ac:dyDescent="0.25">
      <c r="BL150" s="11"/>
      <c r="BN150" s="11"/>
    </row>
    <row r="151" spans="64:66" x14ac:dyDescent="0.25">
      <c r="BL151" s="11"/>
      <c r="BN151" s="11"/>
    </row>
    <row r="152" spans="64:66" x14ac:dyDescent="0.25">
      <c r="BL152" s="11"/>
      <c r="BN152" s="11"/>
    </row>
    <row r="153" spans="64:66" x14ac:dyDescent="0.25">
      <c r="BL153" s="11"/>
      <c r="BN153" s="11"/>
    </row>
    <row r="154" spans="64:66" x14ac:dyDescent="0.25">
      <c r="BL154" s="11"/>
      <c r="BN154" s="11"/>
    </row>
    <row r="155" spans="64:66" x14ac:dyDescent="0.25">
      <c r="BL155" s="11"/>
      <c r="BN155" s="11"/>
    </row>
    <row r="156" spans="64:66" x14ac:dyDescent="0.25">
      <c r="BL156" s="11"/>
      <c r="BN156" s="11"/>
    </row>
    <row r="157" spans="64:66" x14ac:dyDescent="0.25">
      <c r="BL157" s="11"/>
      <c r="BN157" s="11"/>
    </row>
    <row r="158" spans="64:66" x14ac:dyDescent="0.25">
      <c r="BL158" s="11"/>
      <c r="BN158" s="11"/>
    </row>
    <row r="159" spans="64:66" x14ac:dyDescent="0.25">
      <c r="BL159" s="11"/>
      <c r="BN159" s="11"/>
    </row>
    <row r="160" spans="64:66" x14ac:dyDescent="0.25">
      <c r="BL160" s="11"/>
      <c r="BN160" s="11"/>
    </row>
    <row r="161" spans="64:66" x14ac:dyDescent="0.25">
      <c r="BL161" s="11"/>
      <c r="BN161" s="11"/>
    </row>
    <row r="162" spans="64:66" x14ac:dyDescent="0.25">
      <c r="BL162" s="11"/>
      <c r="BN162" s="11"/>
    </row>
    <row r="163" spans="64:66" x14ac:dyDescent="0.25">
      <c r="BL163" s="11"/>
      <c r="BN163" s="11"/>
    </row>
    <row r="164" spans="64:66" x14ac:dyDescent="0.25">
      <c r="BL164" s="11"/>
      <c r="BN164" s="11"/>
    </row>
    <row r="165" spans="64:66" x14ac:dyDescent="0.25">
      <c r="BL165" s="11"/>
      <c r="BN165" s="11"/>
    </row>
    <row r="166" spans="64:66" x14ac:dyDescent="0.25">
      <c r="BL166" s="11"/>
      <c r="BN166" s="11"/>
    </row>
    <row r="167" spans="64:66" x14ac:dyDescent="0.25">
      <c r="BL167" s="11"/>
      <c r="BN167" s="11"/>
    </row>
    <row r="168" spans="64:66" x14ac:dyDescent="0.25">
      <c r="BL168" s="11"/>
      <c r="BN168" s="11"/>
    </row>
    <row r="169" spans="64:66" x14ac:dyDescent="0.25">
      <c r="BL169" s="11"/>
      <c r="BN169" s="11"/>
    </row>
    <row r="170" spans="64:66" x14ac:dyDescent="0.25">
      <c r="BL170" s="11"/>
      <c r="BN170" s="11"/>
    </row>
    <row r="171" spans="64:66" x14ac:dyDescent="0.25">
      <c r="BL171" s="11"/>
      <c r="BN171" s="11"/>
    </row>
    <row r="172" spans="64:66" x14ac:dyDescent="0.25">
      <c r="BL172" s="11"/>
      <c r="BN172" s="11"/>
    </row>
    <row r="173" spans="64:66" x14ac:dyDescent="0.25">
      <c r="BL173" s="11"/>
      <c r="BN173" s="11"/>
    </row>
    <row r="174" spans="64:66" x14ac:dyDescent="0.25">
      <c r="BL174" s="11"/>
      <c r="BN174" s="11"/>
    </row>
    <row r="175" spans="64:66" x14ac:dyDescent="0.25">
      <c r="BL175" s="11"/>
      <c r="BN175" s="11"/>
    </row>
    <row r="176" spans="64:66" x14ac:dyDescent="0.25">
      <c r="BL176" s="11"/>
      <c r="BN176" s="11"/>
    </row>
    <row r="177" spans="64:66" x14ac:dyDescent="0.25">
      <c r="BL177" s="11"/>
      <c r="BN177" s="11"/>
    </row>
    <row r="178" spans="64:66" x14ac:dyDescent="0.25">
      <c r="BL178" s="11"/>
      <c r="BN178" s="11"/>
    </row>
    <row r="179" spans="64:66" x14ac:dyDescent="0.25">
      <c r="BL179" s="11"/>
      <c r="BN179" s="11"/>
    </row>
    <row r="180" spans="64:66" x14ac:dyDescent="0.25">
      <c r="BL180" s="11"/>
      <c r="BN180" s="11"/>
    </row>
    <row r="181" spans="64:66" x14ac:dyDescent="0.25">
      <c r="BL181" s="11"/>
      <c r="BN181" s="11"/>
    </row>
    <row r="182" spans="64:66" x14ac:dyDescent="0.25">
      <c r="BL182" s="11"/>
      <c r="BN182" s="11"/>
    </row>
    <row r="183" spans="64:66" x14ac:dyDescent="0.25">
      <c r="BL183" s="11"/>
      <c r="BN183" s="11"/>
    </row>
    <row r="184" spans="64:66" x14ac:dyDescent="0.25">
      <c r="BL184" s="11"/>
      <c r="BN184" s="11"/>
    </row>
    <row r="185" spans="64:66" x14ac:dyDescent="0.25">
      <c r="BL185" s="11"/>
      <c r="BN185" s="11"/>
    </row>
    <row r="186" spans="64:66" x14ac:dyDescent="0.25">
      <c r="BL186" s="11"/>
      <c r="BN186" s="11"/>
    </row>
    <row r="187" spans="64:66" x14ac:dyDescent="0.25">
      <c r="BL187" s="11"/>
      <c r="BN187" s="11"/>
    </row>
    <row r="188" spans="64:66" x14ac:dyDescent="0.25">
      <c r="BL188" s="11"/>
      <c r="BN188" s="11"/>
    </row>
    <row r="189" spans="64:66" x14ac:dyDescent="0.25">
      <c r="BL189" s="11"/>
      <c r="BN189" s="11"/>
    </row>
    <row r="190" spans="64:66" x14ac:dyDescent="0.25">
      <c r="BL190" s="11"/>
      <c r="BN190" s="11"/>
    </row>
    <row r="191" spans="64:66" x14ac:dyDescent="0.25">
      <c r="BL191" s="11"/>
      <c r="BN191" s="11"/>
    </row>
    <row r="192" spans="64:66" x14ac:dyDescent="0.25">
      <c r="BL192" s="11"/>
      <c r="BN192" s="11"/>
    </row>
    <row r="193" spans="64:66" x14ac:dyDescent="0.25">
      <c r="BL193" s="11"/>
      <c r="BN193" s="11"/>
    </row>
    <row r="194" spans="64:66" x14ac:dyDescent="0.25">
      <c r="BL194" s="11"/>
      <c r="BN194" s="11"/>
    </row>
    <row r="195" spans="64:66" x14ac:dyDescent="0.25">
      <c r="BL195" s="11"/>
      <c r="BN195" s="11"/>
    </row>
    <row r="196" spans="64:66" x14ac:dyDescent="0.25">
      <c r="BL196" s="11"/>
      <c r="BN196" s="11"/>
    </row>
    <row r="197" spans="64:66" x14ac:dyDescent="0.25">
      <c r="BL197" s="11"/>
      <c r="BN197" s="11"/>
    </row>
    <row r="198" spans="64:66" x14ac:dyDescent="0.25">
      <c r="BL198" s="11"/>
      <c r="BN198" s="11"/>
    </row>
    <row r="199" spans="64:66" x14ac:dyDescent="0.25">
      <c r="BL199" s="11"/>
      <c r="BN199" s="11"/>
    </row>
    <row r="200" spans="64:66" x14ac:dyDescent="0.25">
      <c r="BL200" s="11"/>
      <c r="BN200" s="11"/>
    </row>
    <row r="201" spans="64:66" x14ac:dyDescent="0.25">
      <c r="BL201" s="11"/>
      <c r="BN201" s="11"/>
    </row>
    <row r="202" spans="64:66" x14ac:dyDescent="0.25">
      <c r="BL202" s="11"/>
      <c r="BN202" s="11"/>
    </row>
    <row r="203" spans="64:66" x14ac:dyDescent="0.25">
      <c r="BL203" s="11"/>
      <c r="BN203" s="11"/>
    </row>
    <row r="204" spans="64:66" x14ac:dyDescent="0.25">
      <c r="BL204" s="11"/>
      <c r="BN204" s="11"/>
    </row>
    <row r="205" spans="64:66" x14ac:dyDescent="0.25">
      <c r="BL205" s="11"/>
      <c r="BN205" s="11"/>
    </row>
    <row r="206" spans="64:66" x14ac:dyDescent="0.25">
      <c r="BL206" s="11"/>
      <c r="BN206" s="11"/>
    </row>
    <row r="207" spans="64:66" x14ac:dyDescent="0.25">
      <c r="BL207" s="11"/>
      <c r="BN207" s="11"/>
    </row>
    <row r="208" spans="64:66" x14ac:dyDescent="0.25">
      <c r="BL208" s="11"/>
      <c r="BN208" s="11"/>
    </row>
    <row r="209" spans="64:66" x14ac:dyDescent="0.25">
      <c r="BL209" s="11"/>
      <c r="BN209" s="11"/>
    </row>
    <row r="210" spans="64:66" x14ac:dyDescent="0.25">
      <c r="BL210" s="11"/>
      <c r="BN210" s="11"/>
    </row>
    <row r="211" spans="64:66" x14ac:dyDescent="0.25">
      <c r="BL211" s="11"/>
      <c r="BN211" s="11"/>
    </row>
    <row r="212" spans="64:66" x14ac:dyDescent="0.25">
      <c r="BL212" s="11"/>
      <c r="BN212" s="11"/>
    </row>
    <row r="213" spans="64:66" x14ac:dyDescent="0.25">
      <c r="BL213" s="11"/>
      <c r="BN213" s="11"/>
    </row>
    <row r="214" spans="64:66" x14ac:dyDescent="0.25">
      <c r="BL214" s="11"/>
      <c r="BN214" s="11"/>
    </row>
    <row r="215" spans="64:66" x14ac:dyDescent="0.25">
      <c r="BL215" s="11"/>
      <c r="BN215" s="11"/>
    </row>
    <row r="216" spans="64:66" x14ac:dyDescent="0.25">
      <c r="BL216" s="11"/>
      <c r="BN216" s="11"/>
    </row>
    <row r="217" spans="64:66" x14ac:dyDescent="0.25">
      <c r="BL217" s="11"/>
      <c r="BN217" s="11"/>
    </row>
    <row r="218" spans="64:66" x14ac:dyDescent="0.25">
      <c r="BL218" s="11"/>
      <c r="BN218" s="11"/>
    </row>
    <row r="219" spans="64:66" x14ac:dyDescent="0.25">
      <c r="BL219" s="11"/>
      <c r="BN219" s="11"/>
    </row>
    <row r="220" spans="64:66" x14ac:dyDescent="0.25">
      <c r="BL220" s="11"/>
      <c r="BN220" s="11"/>
    </row>
    <row r="221" spans="64:66" x14ac:dyDescent="0.25">
      <c r="BL221" s="11"/>
      <c r="BN221" s="11"/>
    </row>
    <row r="222" spans="64:66" x14ac:dyDescent="0.25">
      <c r="BL222" s="11"/>
      <c r="BN222" s="11"/>
    </row>
    <row r="223" spans="64:66" x14ac:dyDescent="0.25">
      <c r="BL223" s="11"/>
      <c r="BN223" s="11"/>
    </row>
    <row r="224" spans="64:66" x14ac:dyDescent="0.25">
      <c r="BL224" s="11"/>
      <c r="BN224" s="11"/>
    </row>
    <row r="225" spans="64:66" x14ac:dyDescent="0.25">
      <c r="BL225" s="11"/>
      <c r="BN225" s="11"/>
    </row>
    <row r="226" spans="64:66" x14ac:dyDescent="0.25">
      <c r="BL226" s="11"/>
      <c r="BN226" s="11"/>
    </row>
    <row r="227" spans="64:66" x14ac:dyDescent="0.25">
      <c r="BL227" s="11"/>
      <c r="BN227" s="11"/>
    </row>
    <row r="228" spans="64:66" x14ac:dyDescent="0.25">
      <c r="BL228" s="11"/>
      <c r="BN228" s="11"/>
    </row>
    <row r="229" spans="64:66" x14ac:dyDescent="0.25">
      <c r="BL229" s="11"/>
      <c r="BN229" s="11"/>
    </row>
    <row r="230" spans="64:66" x14ac:dyDescent="0.25">
      <c r="BL230" s="11"/>
      <c r="BN230" s="11"/>
    </row>
    <row r="231" spans="64:66" x14ac:dyDescent="0.25">
      <c r="BL231" s="11"/>
      <c r="BN231" s="11"/>
    </row>
    <row r="232" spans="64:66" x14ac:dyDescent="0.25">
      <c r="BL232" s="11"/>
      <c r="BN232" s="11"/>
    </row>
    <row r="233" spans="64:66" x14ac:dyDescent="0.25">
      <c r="BL233" s="11"/>
      <c r="BN233" s="11"/>
    </row>
    <row r="234" spans="64:66" x14ac:dyDescent="0.25">
      <c r="BL234" s="11"/>
      <c r="BN234" s="11"/>
    </row>
    <row r="235" spans="64:66" x14ac:dyDescent="0.25">
      <c r="BL235" s="11"/>
      <c r="BN235" s="11"/>
    </row>
    <row r="236" spans="64:66" x14ac:dyDescent="0.25">
      <c r="BL236" s="11"/>
      <c r="BN236" s="11"/>
    </row>
    <row r="237" spans="64:66" x14ac:dyDescent="0.25">
      <c r="BL237" s="11"/>
      <c r="BN237" s="11"/>
    </row>
    <row r="238" spans="64:66" x14ac:dyDescent="0.25">
      <c r="BL238" s="11"/>
      <c r="BN238" s="11"/>
    </row>
    <row r="239" spans="64:66" x14ac:dyDescent="0.25">
      <c r="BL239" s="11"/>
      <c r="BN239" s="11"/>
    </row>
    <row r="240" spans="64:66" x14ac:dyDescent="0.25">
      <c r="BL240" s="11"/>
      <c r="BN240" s="11"/>
    </row>
    <row r="241" spans="64:66" x14ac:dyDescent="0.25">
      <c r="BL241" s="11"/>
      <c r="BN241" s="11"/>
    </row>
    <row r="242" spans="64:66" x14ac:dyDescent="0.25">
      <c r="BL242" s="11"/>
      <c r="BN242" s="11"/>
    </row>
    <row r="243" spans="64:66" x14ac:dyDescent="0.25">
      <c r="BL243" s="11"/>
      <c r="BN243" s="11"/>
    </row>
    <row r="244" spans="64:66" x14ac:dyDescent="0.25">
      <c r="BL244" s="11"/>
      <c r="BN244" s="11"/>
    </row>
    <row r="245" spans="64:66" x14ac:dyDescent="0.25">
      <c r="BL245" s="11"/>
      <c r="BN245" s="11"/>
    </row>
    <row r="246" spans="64:66" x14ac:dyDescent="0.25">
      <c r="BL246" s="11"/>
      <c r="BN246" s="11"/>
    </row>
    <row r="247" spans="64:66" x14ac:dyDescent="0.25">
      <c r="BL247" s="11"/>
      <c r="BN247" s="11"/>
    </row>
    <row r="248" spans="64:66" x14ac:dyDescent="0.25">
      <c r="BL248" s="11"/>
      <c r="BN248" s="11"/>
    </row>
    <row r="249" spans="64:66" x14ac:dyDescent="0.25">
      <c r="BL249" s="11"/>
      <c r="BN249" s="11"/>
    </row>
    <row r="250" spans="64:66" x14ac:dyDescent="0.25">
      <c r="BL250" s="11"/>
      <c r="BN250" s="11"/>
    </row>
    <row r="251" spans="64:66" x14ac:dyDescent="0.25">
      <c r="BL251" s="11"/>
      <c r="BN251" s="11"/>
    </row>
    <row r="252" spans="64:66" x14ac:dyDescent="0.25">
      <c r="BL252" s="11"/>
      <c r="BN252" s="11"/>
    </row>
    <row r="253" spans="64:66" x14ac:dyDescent="0.25">
      <c r="BL253" s="11"/>
      <c r="BN253" s="11"/>
    </row>
    <row r="254" spans="64:66" x14ac:dyDescent="0.25">
      <c r="BL254" s="11"/>
      <c r="BN254" s="11"/>
    </row>
    <row r="255" spans="64:66" x14ac:dyDescent="0.25">
      <c r="BL255" s="11"/>
      <c r="BN255" s="11"/>
    </row>
    <row r="256" spans="64:66" x14ac:dyDescent="0.25">
      <c r="BL256" s="11"/>
      <c r="BN256" s="11"/>
    </row>
    <row r="257" spans="64:66" x14ac:dyDescent="0.25">
      <c r="BL257" s="11"/>
      <c r="BN257" s="11"/>
    </row>
    <row r="258" spans="64:66" x14ac:dyDescent="0.25">
      <c r="BL258" s="11"/>
      <c r="BN258" s="11"/>
    </row>
    <row r="259" spans="64:66" x14ac:dyDescent="0.25">
      <c r="BL259" s="11"/>
      <c r="BN259" s="11"/>
    </row>
    <row r="260" spans="64:66" x14ac:dyDescent="0.25">
      <c r="BL260" s="11"/>
      <c r="BN260" s="11"/>
    </row>
    <row r="261" spans="64:66" x14ac:dyDescent="0.25">
      <c r="BL261" s="11"/>
      <c r="BN261" s="11"/>
    </row>
    <row r="262" spans="64:66" x14ac:dyDescent="0.25">
      <c r="BL262" s="11"/>
      <c r="BN262" s="11"/>
    </row>
    <row r="263" spans="64:66" x14ac:dyDescent="0.25">
      <c r="BL263" s="11"/>
      <c r="BN263" s="11"/>
    </row>
    <row r="264" spans="64:66" x14ac:dyDescent="0.25">
      <c r="BL264" s="11"/>
      <c r="BN264" s="11"/>
    </row>
    <row r="265" spans="64:66" x14ac:dyDescent="0.25">
      <c r="BL265" s="11"/>
      <c r="BN265" s="11"/>
    </row>
    <row r="266" spans="64:66" x14ac:dyDescent="0.25">
      <c r="BL266" s="11"/>
      <c r="BN266" s="11"/>
    </row>
    <row r="267" spans="64:66" x14ac:dyDescent="0.25">
      <c r="BL267" s="11"/>
      <c r="BN267" s="11"/>
    </row>
    <row r="268" spans="64:66" x14ac:dyDescent="0.25">
      <c r="BL268" s="11"/>
      <c r="BN268" s="11"/>
    </row>
    <row r="269" spans="64:66" x14ac:dyDescent="0.25">
      <c r="BL269" s="11"/>
      <c r="BN269" s="11"/>
    </row>
    <row r="270" spans="64:66" x14ac:dyDescent="0.25">
      <c r="BL270" s="11"/>
      <c r="BN270" s="11"/>
    </row>
    <row r="271" spans="64:66" x14ac:dyDescent="0.25">
      <c r="BL271" s="11"/>
      <c r="BN271" s="11"/>
    </row>
    <row r="272" spans="64:66" x14ac:dyDescent="0.25">
      <c r="BL272" s="11"/>
      <c r="BN272" s="11"/>
    </row>
    <row r="273" spans="64:66" x14ac:dyDescent="0.25">
      <c r="BL273" s="11"/>
      <c r="BN273" s="11"/>
    </row>
    <row r="274" spans="64:66" x14ac:dyDescent="0.25">
      <c r="BL274" s="11"/>
      <c r="BN274" s="11"/>
    </row>
    <row r="275" spans="64:66" x14ac:dyDescent="0.25">
      <c r="BL275" s="11"/>
      <c r="BN275" s="11"/>
    </row>
    <row r="276" spans="64:66" x14ac:dyDescent="0.25">
      <c r="BL276" s="11"/>
      <c r="BN276" s="11"/>
    </row>
    <row r="277" spans="64:66" x14ac:dyDescent="0.25">
      <c r="BL277" s="11"/>
      <c r="BN277" s="11"/>
    </row>
    <row r="278" spans="64:66" x14ac:dyDescent="0.25">
      <c r="BL278" s="11"/>
      <c r="BN278" s="11"/>
    </row>
    <row r="279" spans="64:66" x14ac:dyDescent="0.25">
      <c r="BL279" s="11"/>
      <c r="BN279" s="11"/>
    </row>
    <row r="280" spans="64:66" x14ac:dyDescent="0.25">
      <c r="BL280" s="11"/>
      <c r="BN280" s="11"/>
    </row>
    <row r="281" spans="64:66" x14ac:dyDescent="0.25">
      <c r="BL281" s="11"/>
      <c r="BN281" s="11"/>
    </row>
    <row r="282" spans="64:66" x14ac:dyDescent="0.25">
      <c r="BL282" s="11"/>
      <c r="BN282" s="11"/>
    </row>
    <row r="283" spans="64:66" x14ac:dyDescent="0.25">
      <c r="BL283" s="11"/>
      <c r="BN283" s="11"/>
    </row>
    <row r="284" spans="64:66" x14ac:dyDescent="0.25">
      <c r="BL284" s="11"/>
      <c r="BN284" s="11"/>
    </row>
    <row r="285" spans="64:66" x14ac:dyDescent="0.25">
      <c r="BL285" s="11"/>
      <c r="BN285" s="11"/>
    </row>
    <row r="286" spans="64:66" x14ac:dyDescent="0.25">
      <c r="BL286" s="11"/>
      <c r="BN286" s="11"/>
    </row>
    <row r="287" spans="64:66" x14ac:dyDescent="0.25">
      <c r="BL287" s="11"/>
      <c r="BN287" s="11"/>
    </row>
    <row r="288" spans="64:66" x14ac:dyDescent="0.25">
      <c r="BL288" s="11"/>
      <c r="BN288" s="11"/>
    </row>
    <row r="289" spans="64:66" x14ac:dyDescent="0.25">
      <c r="BL289" s="11"/>
      <c r="BN289" s="11"/>
    </row>
    <row r="290" spans="64:66" x14ac:dyDescent="0.25">
      <c r="BL290" s="11"/>
      <c r="BN290" s="11"/>
    </row>
    <row r="291" spans="64:66" x14ac:dyDescent="0.25">
      <c r="BL291" s="11"/>
      <c r="BN291" s="11"/>
    </row>
    <row r="292" spans="64:66" x14ac:dyDescent="0.25">
      <c r="BL292" s="11"/>
      <c r="BN292" s="11"/>
    </row>
    <row r="293" spans="64:66" x14ac:dyDescent="0.25">
      <c r="BL293" s="11"/>
      <c r="BN293" s="11"/>
    </row>
    <row r="294" spans="64:66" x14ac:dyDescent="0.25">
      <c r="BL294" s="11"/>
      <c r="BN294" s="11"/>
    </row>
    <row r="295" spans="64:66" x14ac:dyDescent="0.25">
      <c r="BL295" s="11"/>
      <c r="BN295" s="11"/>
    </row>
    <row r="296" spans="64:66" x14ac:dyDescent="0.25">
      <c r="BL296" s="11"/>
      <c r="BN296" s="11"/>
    </row>
    <row r="297" spans="64:66" x14ac:dyDescent="0.25">
      <c r="BL297" s="11"/>
      <c r="BN297" s="11"/>
    </row>
    <row r="298" spans="64:66" x14ac:dyDescent="0.25">
      <c r="BL298" s="11"/>
      <c r="BN298" s="11"/>
    </row>
    <row r="299" spans="64:66" x14ac:dyDescent="0.25">
      <c r="BL299" s="11"/>
      <c r="BN299" s="11"/>
    </row>
    <row r="300" spans="64:66" x14ac:dyDescent="0.25">
      <c r="BL300" s="11"/>
      <c r="BN300" s="11"/>
    </row>
    <row r="301" spans="64:66" x14ac:dyDescent="0.25">
      <c r="BL301" s="11"/>
      <c r="BN301" s="11"/>
    </row>
    <row r="302" spans="64:66" x14ac:dyDescent="0.25">
      <c r="BL302" s="11"/>
      <c r="BN302" s="11"/>
    </row>
    <row r="303" spans="64:66" x14ac:dyDescent="0.25">
      <c r="BL303" s="11"/>
      <c r="BN303" s="11"/>
    </row>
    <row r="304" spans="64:66" x14ac:dyDescent="0.25">
      <c r="BL304" s="11"/>
      <c r="BN304" s="11"/>
    </row>
    <row r="305" spans="64:66" x14ac:dyDescent="0.25">
      <c r="BL305" s="11"/>
      <c r="BN305" s="11"/>
    </row>
    <row r="306" spans="64:66" x14ac:dyDescent="0.25">
      <c r="BL306" s="11"/>
      <c r="BN306" s="11"/>
    </row>
    <row r="307" spans="64:66" x14ac:dyDescent="0.25">
      <c r="BL307" s="11"/>
      <c r="BN307" s="11"/>
    </row>
    <row r="308" spans="64:66" x14ac:dyDescent="0.25">
      <c r="BL308" s="11"/>
      <c r="BN308" s="11"/>
    </row>
    <row r="309" spans="64:66" x14ac:dyDescent="0.25">
      <c r="BL309" s="11"/>
      <c r="BN309" s="11"/>
    </row>
    <row r="310" spans="64:66" x14ac:dyDescent="0.25">
      <c r="BL310" s="11"/>
      <c r="BN310" s="11"/>
    </row>
    <row r="311" spans="64:66" x14ac:dyDescent="0.25">
      <c r="BL311" s="11"/>
      <c r="BN311" s="11"/>
    </row>
    <row r="312" spans="64:66" x14ac:dyDescent="0.25">
      <c r="BL312" s="11"/>
      <c r="BN312" s="11"/>
    </row>
    <row r="313" spans="64:66" x14ac:dyDescent="0.25">
      <c r="BL313" s="11"/>
      <c r="BN313" s="11"/>
    </row>
    <row r="314" spans="64:66" x14ac:dyDescent="0.25">
      <c r="BL314" s="11"/>
      <c r="BN314" s="11"/>
    </row>
    <row r="315" spans="64:66" x14ac:dyDescent="0.25">
      <c r="BL315" s="11"/>
      <c r="BN315" s="11"/>
    </row>
    <row r="316" spans="64:66" x14ac:dyDescent="0.25">
      <c r="BL316" s="11"/>
      <c r="BN316" s="11"/>
    </row>
    <row r="317" spans="64:66" x14ac:dyDescent="0.25">
      <c r="BL317" s="11"/>
      <c r="BN317" s="11"/>
    </row>
    <row r="318" spans="64:66" x14ac:dyDescent="0.25">
      <c r="BL318" s="11"/>
      <c r="BN318" s="11"/>
    </row>
    <row r="319" spans="64:66" x14ac:dyDescent="0.25">
      <c r="BL319" s="11"/>
      <c r="BN319" s="11"/>
    </row>
    <row r="320" spans="64:66" x14ac:dyDescent="0.25">
      <c r="BL320" s="11"/>
      <c r="BN320" s="11"/>
    </row>
    <row r="321" spans="64:66" x14ac:dyDescent="0.25">
      <c r="BL321" s="11"/>
      <c r="BN321" s="11"/>
    </row>
    <row r="322" spans="64:66" x14ac:dyDescent="0.25">
      <c r="BL322" s="11"/>
      <c r="BN322" s="11"/>
    </row>
    <row r="323" spans="64:66" x14ac:dyDescent="0.25">
      <c r="BL323" s="11"/>
      <c r="BN323" s="11"/>
    </row>
    <row r="324" spans="64:66" x14ac:dyDescent="0.25">
      <c r="BL324" s="11"/>
      <c r="BN324" s="11"/>
    </row>
    <row r="325" spans="64:66" x14ac:dyDescent="0.25">
      <c r="BL325" s="11"/>
      <c r="BN325" s="11"/>
    </row>
  </sheetData>
  <sheetProtection password="CC48" sheet="1" objects="1" scenarios="1"/>
  <mergeCells count="209">
    <mergeCell ref="BK18:BL18"/>
    <mergeCell ref="BK19:BL19"/>
    <mergeCell ref="BK20:BL20"/>
    <mergeCell ref="BK21:BL21"/>
    <mergeCell ref="BB2:BL2"/>
    <mergeCell ref="BM2:BN2"/>
    <mergeCell ref="BM3:BM4"/>
    <mergeCell ref="BN3:BN4"/>
    <mergeCell ref="BK39:BL39"/>
    <mergeCell ref="BK28:BL28"/>
    <mergeCell ref="BK29:BL29"/>
    <mergeCell ref="BK31:BL31"/>
    <mergeCell ref="BK32:BL32"/>
    <mergeCell ref="BK35:BL35"/>
    <mergeCell ref="BK36:BL36"/>
    <mergeCell ref="BK37:BL37"/>
    <mergeCell ref="BK3:BL4"/>
    <mergeCell ref="BK5:BL5"/>
    <mergeCell ref="BK6:BL6"/>
    <mergeCell ref="BK38:BL38"/>
    <mergeCell ref="BK13:BL13"/>
    <mergeCell ref="BK14:BL14"/>
    <mergeCell ref="BK9:BL9"/>
    <mergeCell ref="BK10:BL10"/>
    <mergeCell ref="BK11:BL11"/>
    <mergeCell ref="BK12:BL12"/>
    <mergeCell ref="BK33:BL33"/>
    <mergeCell ref="BK34:BL34"/>
    <mergeCell ref="BK16:BL16"/>
    <mergeCell ref="BK17:BL17"/>
    <mergeCell ref="BK22:BL22"/>
    <mergeCell ref="BK23:BL23"/>
    <mergeCell ref="R5:S5"/>
    <mergeCell ref="R26:S26"/>
    <mergeCell ref="R18:S18"/>
    <mergeCell ref="R15:S15"/>
    <mergeCell ref="R16:S16"/>
    <mergeCell ref="R17:S17"/>
    <mergeCell ref="R21:S21"/>
    <mergeCell ref="R20:S20"/>
    <mergeCell ref="R22:S22"/>
    <mergeCell ref="AR17:AS17"/>
    <mergeCell ref="AR18:AS18"/>
    <mergeCell ref="AZ28:BA28"/>
    <mergeCell ref="AZ29:BA29"/>
    <mergeCell ref="BK25:BL25"/>
    <mergeCell ref="BK30:BL30"/>
    <mergeCell ref="BK26:BL26"/>
    <mergeCell ref="P3:P4"/>
    <mergeCell ref="Q3:Q4"/>
    <mergeCell ref="BK7:BL7"/>
    <mergeCell ref="AT3:AT4"/>
    <mergeCell ref="AY3:AY4"/>
    <mergeCell ref="BB3:BB4"/>
    <mergeCell ref="AZ3:BA4"/>
    <mergeCell ref="R3:S4"/>
    <mergeCell ref="AU3:AU4"/>
    <mergeCell ref="AV3:AV4"/>
    <mergeCell ref="AW3:AW4"/>
    <mergeCell ref="AX3:AX4"/>
    <mergeCell ref="AG3:AG4"/>
    <mergeCell ref="AH3:AH4"/>
    <mergeCell ref="AO3:AO4"/>
    <mergeCell ref="AP3:AP4"/>
    <mergeCell ref="AQ3:AQ4"/>
    <mergeCell ref="AZ5:BA5"/>
    <mergeCell ref="AD3:AD4"/>
    <mergeCell ref="AR5:AS5"/>
    <mergeCell ref="AZ6:BA6"/>
    <mergeCell ref="AZ7:BA7"/>
    <mergeCell ref="W3:W4"/>
    <mergeCell ref="BC3:BC4"/>
    <mergeCell ref="B1:D2"/>
    <mergeCell ref="E1:E2"/>
    <mergeCell ref="AT2:AU2"/>
    <mergeCell ref="AV1:BN1"/>
    <mergeCell ref="P1:AU1"/>
    <mergeCell ref="P2:S2"/>
    <mergeCell ref="AR3:AS4"/>
    <mergeCell ref="R39:S39"/>
    <mergeCell ref="R10:S10"/>
    <mergeCell ref="R11:S11"/>
    <mergeCell ref="R12:S12"/>
    <mergeCell ref="R13:S13"/>
    <mergeCell ref="R27:S27"/>
    <mergeCell ref="R25:S25"/>
    <mergeCell ref="R24:S24"/>
    <mergeCell ref="G1:H2"/>
    <mergeCell ref="A7:B39"/>
    <mergeCell ref="A3:A4"/>
    <mergeCell ref="D3:D4"/>
    <mergeCell ref="B3:C4"/>
    <mergeCell ref="A1:A2"/>
    <mergeCell ref="AR9:AS9"/>
    <mergeCell ref="AR11:AS11"/>
    <mergeCell ref="R19:S19"/>
    <mergeCell ref="B43:D43"/>
    <mergeCell ref="B47:D47"/>
    <mergeCell ref="AR28:AS28"/>
    <mergeCell ref="R32:S32"/>
    <mergeCell ref="R30:S30"/>
    <mergeCell ref="R31:S31"/>
    <mergeCell ref="AZ21:BA21"/>
    <mergeCell ref="AZ22:BA22"/>
    <mergeCell ref="AZ27:BA27"/>
    <mergeCell ref="AR29:AS29"/>
    <mergeCell ref="AZ31:BA31"/>
    <mergeCell ref="R28:S28"/>
    <mergeCell ref="R29:S29"/>
    <mergeCell ref="AR27:AS27"/>
    <mergeCell ref="AZ39:BA39"/>
    <mergeCell ref="AZ35:BA35"/>
    <mergeCell ref="AZ36:BA36"/>
    <mergeCell ref="AZ38:BA38"/>
    <mergeCell ref="AZ37:BA37"/>
    <mergeCell ref="AR39:AS39"/>
    <mergeCell ref="AR38:AS38"/>
    <mergeCell ref="AR35:AS35"/>
    <mergeCell ref="AR36:AS36"/>
    <mergeCell ref="R23:S23"/>
    <mergeCell ref="E3:E4"/>
    <mergeCell ref="R6:S6"/>
    <mergeCell ref="R7:S7"/>
    <mergeCell ref="R8:S8"/>
    <mergeCell ref="R9:S9"/>
    <mergeCell ref="AZ20:BA20"/>
    <mergeCell ref="AR13:AS13"/>
    <mergeCell ref="AR6:AS6"/>
    <mergeCell ref="AZ26:BA26"/>
    <mergeCell ref="AZ24:BA24"/>
    <mergeCell ref="AZ23:BA23"/>
    <mergeCell ref="AR25:AS25"/>
    <mergeCell ref="AZ10:BA10"/>
    <mergeCell ref="AR21:AS21"/>
    <mergeCell ref="AZ19:BA19"/>
    <mergeCell ref="AR26:AS26"/>
    <mergeCell ref="AR12:AS12"/>
    <mergeCell ref="AZ12:BA12"/>
    <mergeCell ref="AZ17:BA17"/>
    <mergeCell ref="AZ18:BA18"/>
    <mergeCell ref="AF3:AF4"/>
    <mergeCell ref="Z3:Z4"/>
    <mergeCell ref="AA3:AA4"/>
    <mergeCell ref="T3:T4"/>
    <mergeCell ref="R38:S38"/>
    <mergeCell ref="R35:S35"/>
    <mergeCell ref="R36:S36"/>
    <mergeCell ref="R33:S33"/>
    <mergeCell ref="R34:S34"/>
    <mergeCell ref="R37:S37"/>
    <mergeCell ref="AR32:AS32"/>
    <mergeCell ref="AR30:AS30"/>
    <mergeCell ref="AZ30:BA30"/>
    <mergeCell ref="AZ34:BA34"/>
    <mergeCell ref="AZ33:BA33"/>
    <mergeCell ref="AR31:AS31"/>
    <mergeCell ref="AR33:AS33"/>
    <mergeCell ref="AR34:AS34"/>
    <mergeCell ref="AZ32:BA32"/>
    <mergeCell ref="AR37:AS37"/>
    <mergeCell ref="F1:F2"/>
    <mergeCell ref="T2:AS2"/>
    <mergeCell ref="AI3:AI4"/>
    <mergeCell ref="AB3:AB4"/>
    <mergeCell ref="AC3:AC4"/>
    <mergeCell ref="AE3:AE4"/>
    <mergeCell ref="AJ3:AJ4"/>
    <mergeCell ref="BK27:BL27"/>
    <mergeCell ref="AZ25:BA25"/>
    <mergeCell ref="AR19:AS19"/>
    <mergeCell ref="AR22:AS22"/>
    <mergeCell ref="AR23:AS23"/>
    <mergeCell ref="AR24:AS24"/>
    <mergeCell ref="AR20:AS20"/>
    <mergeCell ref="BK24:BL24"/>
    <mergeCell ref="J1:K2"/>
    <mergeCell ref="M1:N2"/>
    <mergeCell ref="AV2:BA2"/>
    <mergeCell ref="AR14:AS14"/>
    <mergeCell ref="AR15:AS15"/>
    <mergeCell ref="AR16:AS16"/>
    <mergeCell ref="AZ15:BA15"/>
    <mergeCell ref="AZ16:BA16"/>
    <mergeCell ref="BK15:BL15"/>
    <mergeCell ref="R14:S14"/>
    <mergeCell ref="AZ13:BA13"/>
    <mergeCell ref="AZ14:BA14"/>
    <mergeCell ref="X3:X4"/>
    <mergeCell ref="Y3:Y4"/>
    <mergeCell ref="BF3:BF4"/>
    <mergeCell ref="BG3:BG4"/>
    <mergeCell ref="BH3:BH4"/>
    <mergeCell ref="BI3:BI4"/>
    <mergeCell ref="AZ8:BA8"/>
    <mergeCell ref="AZ11:BA11"/>
    <mergeCell ref="AR7:AS7"/>
    <mergeCell ref="BK8:BL8"/>
    <mergeCell ref="AM3:AM4"/>
    <mergeCell ref="AN3:AN4"/>
    <mergeCell ref="AR10:AS10"/>
    <mergeCell ref="AR8:AS8"/>
    <mergeCell ref="AZ9:BA9"/>
    <mergeCell ref="AK3:AK4"/>
    <mergeCell ref="AL3:AL4"/>
    <mergeCell ref="U3:U4"/>
    <mergeCell ref="V3:V4"/>
    <mergeCell ref="BD3:BD4"/>
    <mergeCell ref="BE3:BE4"/>
    <mergeCell ref="BJ3:BJ4"/>
  </mergeCells>
  <phoneticPr fontId="2" type="noConversion"/>
  <conditionalFormatting sqref="P47:Q47 T47:AQ47 AV47:AY47 BB47:BJ47">
    <cfRule type="cellIs" dxfId="47" priority="11" stopIfTrue="1" operator="equal">
      <formula>IF(P48&lt;&gt;"",P48,"")</formula>
    </cfRule>
    <cfRule type="cellIs" dxfId="46" priority="12" stopIfTrue="1" operator="lessThan">
      <formula>IF(P48&lt;&gt;"",P48,0)</formula>
    </cfRule>
    <cfRule type="cellIs" dxfId="45" priority="13" stopIfTrue="1" operator="greaterThan">
      <formula>IF(P48&lt;&gt;"",P48,101)</formula>
    </cfRule>
  </conditionalFormatting>
  <conditionalFormatting sqref="BO44:IV45 I44 E44:F45 D45">
    <cfRule type="cellIs" dxfId="44" priority="10" stopIfTrue="1" operator="equal">
      <formula>0</formula>
    </cfRule>
  </conditionalFormatting>
  <conditionalFormatting sqref="AW5:AW39">
    <cfRule type="cellIs" dxfId="43" priority="15" stopIfTrue="1" operator="equal">
      <formula>1</formula>
    </cfRule>
    <cfRule type="cellIs" dxfId="42" priority="16" stopIfTrue="1" operator="equal">
      <formula>9</formula>
    </cfRule>
    <cfRule type="cellIs" dxfId="41" priority="17" stopIfTrue="1" operator="equal">
      <formula>"!"</formula>
    </cfRule>
  </conditionalFormatting>
  <conditionalFormatting sqref="P5:P39">
    <cfRule type="cellIs" dxfId="40" priority="18" stopIfTrue="1" operator="between">
      <formula>1</formula>
      <formula>2</formula>
    </cfRule>
    <cfRule type="cellIs" dxfId="39" priority="19" stopIfTrue="1" operator="equal">
      <formula>9</formula>
    </cfRule>
    <cfRule type="cellIs" dxfId="38" priority="20" stopIfTrue="1" operator="equal">
      <formula>8</formula>
    </cfRule>
  </conditionalFormatting>
  <conditionalFormatting sqref="AP5:AP39 AY5:AY39 BE5:BJ39 AA5:AF39 T5:T39 Q5:Q39 AN5:AN39">
    <cfRule type="cellIs" dxfId="37" priority="21" stopIfTrue="1" operator="equal">
      <formula>1</formula>
    </cfRule>
    <cfRule type="cellIs" dxfId="36" priority="22" stopIfTrue="1" operator="equal">
      <formula>9</formula>
    </cfRule>
    <cfRule type="cellIs" dxfId="35" priority="23" stopIfTrue="1" operator="equal">
      <formula>8</formula>
    </cfRule>
  </conditionalFormatting>
  <conditionalFormatting sqref="AX5:AX39 BB5:BD39 AG5:AM39 U5:Z39 AO5:AO39 AQ5:AQ39 AV5:AV39">
    <cfRule type="cellIs" dxfId="34" priority="24" stopIfTrue="1" operator="equal">
      <formula>1</formula>
    </cfRule>
    <cfRule type="cellIs" dxfId="33" priority="25" stopIfTrue="1" operator="equal">
      <formula>9</formula>
    </cfRule>
  </conditionalFormatting>
  <conditionalFormatting sqref="M5:M39">
    <cfRule type="cellIs" dxfId="32" priority="26" stopIfTrue="1" operator="lessThan">
      <formula>16.5</formula>
    </cfRule>
    <cfRule type="cellIs" dxfId="31" priority="27" stopIfTrue="1" operator="equal">
      <formula>"absent(e)"</formula>
    </cfRule>
    <cfRule type="cellIs" dxfId="30" priority="28" stopIfTrue="1" operator="equal">
      <formula>"incomplet"</formula>
    </cfRule>
  </conditionalFormatting>
  <conditionalFormatting sqref="H5:H39 K5:K39 N5:N39 AU5:AU39 BN5:BN39">
    <cfRule type="cellIs" dxfId="29" priority="29" stopIfTrue="1" operator="lessThan">
      <formula>0.5</formula>
    </cfRule>
    <cfRule type="cellIs" dxfId="28" priority="30" stopIfTrue="1" operator="equal">
      <formula>"absent(e)"</formula>
    </cfRule>
    <cfRule type="cellIs" dxfId="27" priority="31" stopIfTrue="1" operator="equal">
      <formula>"incomplet"</formula>
    </cfRule>
  </conditionalFormatting>
  <conditionalFormatting sqref="J5:J39">
    <cfRule type="cellIs" dxfId="26" priority="32" stopIfTrue="1" operator="lessThan">
      <formula>3</formula>
    </cfRule>
    <cfRule type="cellIs" dxfId="25" priority="33" stopIfTrue="1" operator="equal">
      <formula>"absent(e)"</formula>
    </cfRule>
    <cfRule type="cellIs" dxfId="24" priority="34" stopIfTrue="1" operator="equal">
      <formula>"incomplet"</formula>
    </cfRule>
  </conditionalFormatting>
  <conditionalFormatting sqref="G5:G39">
    <cfRule type="cellIs" dxfId="23" priority="35" stopIfTrue="1" operator="lessThan">
      <formula>19.5</formula>
    </cfRule>
    <cfRule type="cellIs" dxfId="22" priority="36" stopIfTrue="1" operator="equal">
      <formula>"absent(e)"</formula>
    </cfRule>
    <cfRule type="cellIs" dxfId="21" priority="37" stopIfTrue="1" operator="equal">
      <formula>"incomplet"</formula>
    </cfRule>
  </conditionalFormatting>
  <conditionalFormatting sqref="R5:S39">
    <cfRule type="cellIs" dxfId="20" priority="38" stopIfTrue="1" operator="lessThan">
      <formula>1</formula>
    </cfRule>
    <cfRule type="cellIs" dxfId="19" priority="39" stopIfTrue="1" operator="equal">
      <formula>"absent(e)"</formula>
    </cfRule>
    <cfRule type="cellIs" dxfId="18" priority="40" stopIfTrue="1" operator="equal">
      <formula>"incomplet"</formula>
    </cfRule>
  </conditionalFormatting>
  <conditionalFormatting sqref="AR5:AS39">
    <cfRule type="cellIs" dxfId="17" priority="41" stopIfTrue="1" operator="lessThan">
      <formula>12</formula>
    </cfRule>
    <cfRule type="cellIs" dxfId="16" priority="42" stopIfTrue="1" operator="equal">
      <formula>"absent(e)"</formula>
    </cfRule>
    <cfRule type="cellIs" dxfId="15" priority="43" stopIfTrue="1" operator="equal">
      <formula>"incomplet"</formula>
    </cfRule>
  </conditionalFormatting>
  <conditionalFormatting sqref="AT5:AT39">
    <cfRule type="cellIs" dxfId="14" priority="44" stopIfTrue="1" operator="lessThan">
      <formula>13</formula>
    </cfRule>
    <cfRule type="cellIs" dxfId="13" priority="45" stopIfTrue="1" operator="equal">
      <formula>"absent(e)"</formula>
    </cfRule>
    <cfRule type="cellIs" dxfId="12" priority="46" stopIfTrue="1" operator="equal">
      <formula>"incomplet"</formula>
    </cfRule>
  </conditionalFormatting>
  <conditionalFormatting sqref="AZ5:BA39">
    <cfRule type="cellIs" dxfId="11" priority="47" stopIfTrue="1" operator="lessThan">
      <formula>2</formula>
    </cfRule>
    <cfRule type="cellIs" dxfId="10" priority="48" stopIfTrue="1" operator="equal">
      <formula>"absent(e)"</formula>
    </cfRule>
    <cfRule type="cellIs" dxfId="9" priority="49" stopIfTrue="1" operator="equal">
      <formula>"incomplet"</formula>
    </cfRule>
  </conditionalFormatting>
  <conditionalFormatting sqref="BK5:BL39">
    <cfRule type="cellIs" dxfId="8" priority="50" stopIfTrue="1" operator="lessThan">
      <formula>4.5</formula>
    </cfRule>
    <cfRule type="cellIs" dxfId="7" priority="51" stopIfTrue="1" operator="equal">
      <formula>"absent(e)"</formula>
    </cfRule>
    <cfRule type="cellIs" dxfId="6" priority="52" stopIfTrue="1" operator="equal">
      <formula>"incomplet"</formula>
    </cfRule>
  </conditionalFormatting>
  <conditionalFormatting sqref="BM5:BM39">
    <cfRule type="cellIs" dxfId="5" priority="53" stopIfTrue="1" operator="lessThan">
      <formula>6.5</formula>
    </cfRule>
    <cfRule type="cellIs" dxfId="4" priority="54" stopIfTrue="1" operator="equal">
      <formula>"absent(e)"</formula>
    </cfRule>
    <cfRule type="cellIs" dxfId="3" priority="55" stopIfTrue="1" operator="equal">
      <formula>"incomplet"</formula>
    </cfRule>
  </conditionalFormatting>
  <dataValidations count="1">
    <dataValidation operator="lessThanOrEqual" allowBlank="1" showInputMessage="1" showErrorMessage="1" sqref="N5:N39 K5:K39 BM5:BM39"/>
  </dataValidations>
  <printOptions headings="1"/>
  <pageMargins left="0.31496062992125984" right="0.27559055118110237" top="0.35433070866141736" bottom="0.43307086614173229" header="0.23622047244094491" footer="0.27559055118110237"/>
  <pageSetup paperSize="9" scale="49" fitToWidth="12" pageOrder="overThenDown" orientation="landscape" horizontalDpi="300" verticalDpi="300" r:id="rId1"/>
  <headerFooter alignWithMargins="0">
    <oddFooter>&amp;LEENC 2014 &amp;A&amp;C4G/TT&amp;RPage &amp;P / &amp;N</oddFooter>
  </headerFooter>
  <colBreaks count="2" manualBreakCount="2">
    <brk id="14" max="58" man="1"/>
    <brk id="47" max="58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indexed="26"/>
  </sheetPr>
  <dimension ref="A1:E40"/>
  <sheetViews>
    <sheetView view="pageBreakPreview" zoomScaleNormal="100" workbookViewId="0">
      <pane ySplit="1" topLeftCell="A2" activePane="bottomLeft" state="frozen"/>
      <selection pane="bottomLeft" activeCell="B19" sqref="B19"/>
    </sheetView>
  </sheetViews>
  <sheetFormatPr baseColWidth="10" defaultRowHeight="13.2" x14ac:dyDescent="0.25"/>
  <cols>
    <col min="2" max="3" width="9.6640625" customWidth="1"/>
    <col min="4" max="4" width="21.44140625" customWidth="1"/>
    <col min="5" max="5" width="27.88671875" customWidth="1"/>
  </cols>
  <sheetData>
    <row r="1" spans="1:5" ht="13.8" thickBot="1" x14ac:dyDescent="0.3">
      <c r="A1" s="47" t="s">
        <v>2</v>
      </c>
      <c r="B1" s="47" t="s">
        <v>24</v>
      </c>
      <c r="C1" s="47" t="s">
        <v>25</v>
      </c>
      <c r="D1" s="47" t="s">
        <v>3</v>
      </c>
      <c r="E1" s="296" t="s">
        <v>156</v>
      </c>
    </row>
    <row r="2" spans="1:5" x14ac:dyDescent="0.25">
      <c r="A2" s="298">
        <v>1</v>
      </c>
      <c r="B2" s="481" t="str">
        <f>IF('Encodage réponses Es'!J45="","",'Encodage réponses Es'!J45)</f>
        <v/>
      </c>
      <c r="C2" s="482">
        <v>0.28000000000000003</v>
      </c>
      <c r="D2" s="297" t="s">
        <v>111</v>
      </c>
      <c r="E2" s="388" t="s">
        <v>109</v>
      </c>
    </row>
    <row r="3" spans="1:5" x14ac:dyDescent="0.25">
      <c r="A3" s="298">
        <v>2</v>
      </c>
      <c r="B3" s="483" t="str">
        <f>IF('Encodage réponses Es'!$K$45="","",'Encodage réponses Es'!$K$45)</f>
        <v/>
      </c>
      <c r="C3" s="482">
        <v>0.31</v>
      </c>
      <c r="D3" s="297" t="s">
        <v>111</v>
      </c>
      <c r="E3" s="388" t="s">
        <v>109</v>
      </c>
    </row>
    <row r="4" spans="1:5" x14ac:dyDescent="0.25">
      <c r="A4" s="298" t="s">
        <v>79</v>
      </c>
      <c r="B4" s="483" t="str">
        <f>IF('Encodage réponses Es'!$L$45="","",'Encodage réponses Es'!$L$45)</f>
        <v/>
      </c>
      <c r="C4" s="482">
        <v>0.52</v>
      </c>
      <c r="D4" s="297" t="s">
        <v>111</v>
      </c>
      <c r="E4" s="389" t="s">
        <v>112</v>
      </c>
    </row>
    <row r="5" spans="1:5" x14ac:dyDescent="0.25">
      <c r="A5" s="298" t="s">
        <v>80</v>
      </c>
      <c r="B5" s="483" t="str">
        <f>IF('Encodage réponses Es'!$M$45="","",'Encodage réponses Es'!$M$45)</f>
        <v/>
      </c>
      <c r="C5" s="482">
        <v>0.41</v>
      </c>
      <c r="D5" s="297" t="s">
        <v>111</v>
      </c>
      <c r="E5" s="389" t="s">
        <v>112</v>
      </c>
    </row>
    <row r="6" spans="1:5" x14ac:dyDescent="0.25">
      <c r="A6" s="298" t="s">
        <v>81</v>
      </c>
      <c r="B6" s="483" t="str">
        <f>IF('Encodage réponses Es'!$N$45="","",'Encodage réponses Es'!$N$45)</f>
        <v/>
      </c>
      <c r="C6" s="482">
        <v>0.24</v>
      </c>
      <c r="D6" s="297" t="s">
        <v>111</v>
      </c>
      <c r="E6" s="389" t="s">
        <v>112</v>
      </c>
    </row>
    <row r="7" spans="1:5" x14ac:dyDescent="0.25">
      <c r="A7" s="298" t="s">
        <v>82</v>
      </c>
      <c r="B7" s="483" t="str">
        <f>IF('Encodage réponses Es'!$O$45="","",'Encodage réponses Es'!$O$45)</f>
        <v/>
      </c>
      <c r="C7" s="482">
        <v>0.16</v>
      </c>
      <c r="D7" s="297" t="s">
        <v>111</v>
      </c>
      <c r="E7" s="389" t="s">
        <v>112</v>
      </c>
    </row>
    <row r="8" spans="1:5" x14ac:dyDescent="0.25">
      <c r="A8" s="298">
        <v>5</v>
      </c>
      <c r="B8" s="483" t="str">
        <f>IF('Encodage réponses Es'!$P$45="","",'Encodage réponses Es'!$P$45)</f>
        <v/>
      </c>
      <c r="C8" s="482">
        <v>0.31</v>
      </c>
      <c r="D8" s="383" t="s">
        <v>110</v>
      </c>
      <c r="E8" s="388" t="s">
        <v>109</v>
      </c>
    </row>
    <row r="9" spans="1:5" x14ac:dyDescent="0.25">
      <c r="A9" s="298">
        <v>6</v>
      </c>
      <c r="B9" s="483" t="str">
        <f>IF('Encodage réponses Es'!$Q$45="","",'Encodage réponses Es'!$Q$45)</f>
        <v/>
      </c>
      <c r="C9" s="482">
        <v>0.92</v>
      </c>
      <c r="D9" s="383" t="s">
        <v>110</v>
      </c>
      <c r="E9" s="388" t="s">
        <v>109</v>
      </c>
    </row>
    <row r="10" spans="1:5" x14ac:dyDescent="0.25">
      <c r="A10" s="298" t="s">
        <v>83</v>
      </c>
      <c r="B10" s="483" t="str">
        <f>IF('Encodage réponses Es'!$R$45="","",'Encodage réponses Es'!$R$45)</f>
        <v/>
      </c>
      <c r="C10" s="482">
        <v>0.79</v>
      </c>
      <c r="D10" s="383" t="s">
        <v>110</v>
      </c>
      <c r="E10" s="388" t="s">
        <v>109</v>
      </c>
    </row>
    <row r="11" spans="1:5" x14ac:dyDescent="0.25">
      <c r="A11" s="298" t="s">
        <v>84</v>
      </c>
      <c r="B11" s="483" t="str">
        <f>IF('Encodage réponses Es'!$S$45="","",'Encodage réponses Es'!$S$45)</f>
        <v/>
      </c>
      <c r="C11" s="482">
        <v>0.93</v>
      </c>
      <c r="D11" s="383" t="s">
        <v>110</v>
      </c>
      <c r="E11" s="388" t="s">
        <v>109</v>
      </c>
    </row>
    <row r="12" spans="1:5" x14ac:dyDescent="0.25">
      <c r="A12" s="298" t="s">
        <v>85</v>
      </c>
      <c r="B12" s="483" t="str">
        <f>IF('Encodage réponses Es'!$T$45="","",'Encodage réponses Es'!$T$45)</f>
        <v/>
      </c>
      <c r="C12" s="482">
        <v>0.63</v>
      </c>
      <c r="D12" s="383" t="s">
        <v>110</v>
      </c>
      <c r="E12" s="388" t="s">
        <v>109</v>
      </c>
    </row>
    <row r="13" spans="1:5" x14ac:dyDescent="0.25">
      <c r="A13" s="298" t="s">
        <v>86</v>
      </c>
      <c r="B13" s="483" t="str">
        <f>IF('Encodage réponses Es'!$U$45="","",'Encodage réponses Es'!$U$45)</f>
        <v/>
      </c>
      <c r="C13" s="482">
        <v>0.49</v>
      </c>
      <c r="D13" s="383" t="s">
        <v>110</v>
      </c>
      <c r="E13" s="388" t="s">
        <v>109</v>
      </c>
    </row>
    <row r="14" spans="1:5" x14ac:dyDescent="0.25">
      <c r="A14" s="298" t="s">
        <v>87</v>
      </c>
      <c r="B14" s="483" t="str">
        <f>IF('Encodage réponses Es'!$V$45="","",'Encodage réponses Es'!$V$45)</f>
        <v/>
      </c>
      <c r="C14" s="482">
        <v>0.78</v>
      </c>
      <c r="D14" s="383" t="s">
        <v>110</v>
      </c>
      <c r="E14" s="388" t="s">
        <v>109</v>
      </c>
    </row>
    <row r="15" spans="1:5" x14ac:dyDescent="0.25">
      <c r="A15" s="298" t="s">
        <v>88</v>
      </c>
      <c r="B15" s="483" t="str">
        <f>IF('Encodage réponses Es'!$W$45="","",'Encodage réponses Es'!$W$45)</f>
        <v/>
      </c>
      <c r="C15" s="482">
        <v>0.86</v>
      </c>
      <c r="D15" s="383" t="s">
        <v>110</v>
      </c>
      <c r="E15" s="388" t="s">
        <v>109</v>
      </c>
    </row>
    <row r="16" spans="1:5" x14ac:dyDescent="0.25">
      <c r="A16" s="298" t="s">
        <v>89</v>
      </c>
      <c r="B16" s="483" t="str">
        <f>IF('Encodage réponses Es'!$X$45="","",'Encodage réponses Es'!$X$45)</f>
        <v/>
      </c>
      <c r="C16" s="482">
        <v>0.46</v>
      </c>
      <c r="D16" s="383" t="s">
        <v>110</v>
      </c>
      <c r="E16" s="388" t="s">
        <v>109</v>
      </c>
    </row>
    <row r="17" spans="1:5" x14ac:dyDescent="0.25">
      <c r="A17" s="298" t="s">
        <v>90</v>
      </c>
      <c r="B17" s="483" t="str">
        <f>IF('Encodage réponses Es'!$Y$45="","",'Encodage réponses Es'!$Y$45)</f>
        <v/>
      </c>
      <c r="C17" s="482">
        <v>0.56000000000000005</v>
      </c>
      <c r="D17" s="383" t="s">
        <v>110</v>
      </c>
      <c r="E17" s="388" t="s">
        <v>109</v>
      </c>
    </row>
    <row r="18" spans="1:5" x14ac:dyDescent="0.25">
      <c r="A18" s="298" t="s">
        <v>91</v>
      </c>
      <c r="B18" s="483" t="str">
        <f>IF('Encodage réponses Es'!$Z$45="","",'Encodage réponses Es'!$Z$45)</f>
        <v/>
      </c>
      <c r="C18" s="482">
        <v>0.57999999999999996</v>
      </c>
      <c r="D18" s="383" t="s">
        <v>110</v>
      </c>
      <c r="E18" s="388" t="s">
        <v>109</v>
      </c>
    </row>
    <row r="19" spans="1:5" x14ac:dyDescent="0.25">
      <c r="A19" s="298" t="s">
        <v>92</v>
      </c>
      <c r="B19" s="483" t="str">
        <f>IF('Encodage réponses Es'!$AA$45="","",'Encodage réponses Es'!$AA$45)</f>
        <v/>
      </c>
      <c r="C19" s="482">
        <v>0.16</v>
      </c>
      <c r="D19" s="383" t="s">
        <v>110</v>
      </c>
      <c r="E19" s="388" t="s">
        <v>109</v>
      </c>
    </row>
    <row r="20" spans="1:5" x14ac:dyDescent="0.25">
      <c r="A20" s="298" t="s">
        <v>93</v>
      </c>
      <c r="B20" s="483" t="str">
        <f>IF('Encodage réponses Es'!$AB$45="","",'Encodage réponses Es'!$AB$45)</f>
        <v/>
      </c>
      <c r="C20" s="482">
        <v>0.13</v>
      </c>
      <c r="D20" s="383" t="s">
        <v>110</v>
      </c>
      <c r="E20" s="388" t="s">
        <v>109</v>
      </c>
    </row>
    <row r="21" spans="1:5" x14ac:dyDescent="0.25">
      <c r="A21" s="298" t="s">
        <v>94</v>
      </c>
      <c r="B21" s="483" t="str">
        <f>IF('Encodage réponses Es'!$AC$45="","",'Encodage réponses Es'!$AC$45)</f>
        <v/>
      </c>
      <c r="C21" s="482">
        <v>0.43</v>
      </c>
      <c r="D21" s="383" t="s">
        <v>110</v>
      </c>
      <c r="E21" s="388" t="s">
        <v>109</v>
      </c>
    </row>
    <row r="22" spans="1:5" x14ac:dyDescent="0.25">
      <c r="A22" s="298" t="s">
        <v>95</v>
      </c>
      <c r="B22" s="483" t="str">
        <f>IF('Encodage réponses Es'!$AD$45="","",'Encodage réponses Es'!$AD$45)</f>
        <v/>
      </c>
      <c r="C22" s="482">
        <v>0.89</v>
      </c>
      <c r="D22" s="383" t="s">
        <v>110</v>
      </c>
      <c r="E22" s="388" t="s">
        <v>109</v>
      </c>
    </row>
    <row r="23" spans="1:5" x14ac:dyDescent="0.25">
      <c r="A23" s="298" t="s">
        <v>96</v>
      </c>
      <c r="B23" s="483" t="str">
        <f>IF('Encodage réponses Es'!$AE$45="","",'Encodage réponses Es'!$AE$45)</f>
        <v/>
      </c>
      <c r="C23" s="482">
        <v>0.76</v>
      </c>
      <c r="D23" s="383" t="s">
        <v>110</v>
      </c>
      <c r="E23" s="388" t="s">
        <v>109</v>
      </c>
    </row>
    <row r="24" spans="1:5" x14ac:dyDescent="0.25">
      <c r="A24" s="298" t="s">
        <v>97</v>
      </c>
      <c r="B24" s="483" t="str">
        <f>IF('Encodage réponses Es'!$AF$45="","",'Encodage réponses Es'!$AF$45)</f>
        <v/>
      </c>
      <c r="C24" s="482">
        <v>0.8</v>
      </c>
      <c r="D24" s="383" t="s">
        <v>110</v>
      </c>
      <c r="E24" s="388" t="s">
        <v>109</v>
      </c>
    </row>
    <row r="25" spans="1:5" x14ac:dyDescent="0.25">
      <c r="A25" s="298" t="s">
        <v>98</v>
      </c>
      <c r="B25" s="483" t="str">
        <f>IF('Encodage réponses Es'!$AG$45="","",'Encodage réponses Es'!$AG$45)</f>
        <v/>
      </c>
      <c r="C25" s="482">
        <v>0.69</v>
      </c>
      <c r="D25" s="383" t="s">
        <v>110</v>
      </c>
      <c r="E25" s="388" t="s">
        <v>109</v>
      </c>
    </row>
    <row r="26" spans="1:5" x14ac:dyDescent="0.25">
      <c r="A26" s="298">
        <v>10</v>
      </c>
      <c r="B26" s="483" t="str">
        <f>IF('Encodage réponses Es'!$AH$45="","",'Encodage réponses Es'!$AH$45)</f>
        <v/>
      </c>
      <c r="C26" s="482">
        <v>0.64</v>
      </c>
      <c r="D26" s="383" t="s">
        <v>110</v>
      </c>
      <c r="E26" s="388" t="s">
        <v>109</v>
      </c>
    </row>
    <row r="27" spans="1:5" x14ac:dyDescent="0.25">
      <c r="A27" s="298">
        <v>11</v>
      </c>
      <c r="B27" s="483" t="str">
        <f>IF('Encodage réponses Es'!$AI$45="","",'Encodage réponses Es'!$AI$45)</f>
        <v/>
      </c>
      <c r="C27" s="482">
        <v>0.89</v>
      </c>
      <c r="D27" s="383" t="s">
        <v>110</v>
      </c>
      <c r="E27" s="388" t="s">
        <v>109</v>
      </c>
    </row>
    <row r="28" spans="1:5" x14ac:dyDescent="0.25">
      <c r="A28" s="298">
        <v>12</v>
      </c>
      <c r="B28" s="483" t="str">
        <f>IF('Encodage réponses Es'!$AJ$45="","",'Encodage réponses Es'!$AJ$45)</f>
        <v/>
      </c>
      <c r="C28" s="482">
        <v>0.25</v>
      </c>
      <c r="D28" s="383" t="s">
        <v>110</v>
      </c>
      <c r="E28" s="389" t="s">
        <v>112</v>
      </c>
    </row>
    <row r="29" spans="1:5" x14ac:dyDescent="0.25">
      <c r="A29" s="298">
        <v>13</v>
      </c>
      <c r="B29" s="483" t="str">
        <f>IF('Encodage réponses Es'!$AK$45="","",'Encodage réponses Es'!$AK$45)</f>
        <v/>
      </c>
      <c r="C29" s="482">
        <v>0.87</v>
      </c>
      <c r="D29" s="383" t="s">
        <v>110</v>
      </c>
      <c r="E29" s="389" t="s">
        <v>112</v>
      </c>
    </row>
    <row r="30" spans="1:5" x14ac:dyDescent="0.25">
      <c r="A30" s="298">
        <v>14</v>
      </c>
      <c r="B30" s="483" t="str">
        <f>IF('Encodage réponses Es'!$AL$45="","",'Encodage réponses Es'!$AL$45)</f>
        <v/>
      </c>
      <c r="C30" s="482">
        <v>0.33</v>
      </c>
      <c r="D30" s="383" t="s">
        <v>110</v>
      </c>
      <c r="E30" s="389" t="s">
        <v>112</v>
      </c>
    </row>
    <row r="31" spans="1:5" x14ac:dyDescent="0.25">
      <c r="A31" s="298">
        <v>15</v>
      </c>
      <c r="B31" s="483" t="str">
        <f>IF('Encodage réponses Es'!$AM$45="","",'Encodage réponses Es'!$AM$45)</f>
        <v/>
      </c>
      <c r="C31" s="482">
        <v>0.53</v>
      </c>
      <c r="D31" s="383" t="s">
        <v>110</v>
      </c>
      <c r="E31" s="389" t="s">
        <v>112</v>
      </c>
    </row>
    <row r="32" spans="1:5" x14ac:dyDescent="0.25">
      <c r="A32" s="298" t="s">
        <v>99</v>
      </c>
      <c r="B32" s="483" t="str">
        <f>IF('Encodage réponses Es'!$AN$45="","",'Encodage réponses Es'!$AN$45)</f>
        <v/>
      </c>
      <c r="C32" s="482">
        <v>0.68</v>
      </c>
      <c r="D32" s="383" t="s">
        <v>110</v>
      </c>
      <c r="E32" s="389" t="s">
        <v>112</v>
      </c>
    </row>
    <row r="33" spans="1:5" x14ac:dyDescent="0.25">
      <c r="A33" s="298" t="s">
        <v>100</v>
      </c>
      <c r="B33" s="483" t="str">
        <f>IF('Encodage réponses Es'!$AO$45="","",'Encodage réponses Es'!$AO$45)</f>
        <v/>
      </c>
      <c r="C33" s="482">
        <v>0.68</v>
      </c>
      <c r="D33" s="383" t="s">
        <v>110</v>
      </c>
      <c r="E33" s="389" t="s">
        <v>112</v>
      </c>
    </row>
    <row r="34" spans="1:5" x14ac:dyDescent="0.25">
      <c r="A34" s="298" t="s">
        <v>101</v>
      </c>
      <c r="B34" s="483" t="str">
        <f>IF('Encodage réponses Es'!$AP$45="","",'Encodage réponses Es'!$AP$45)</f>
        <v/>
      </c>
      <c r="C34" s="482">
        <v>0.67</v>
      </c>
      <c r="D34" s="383" t="s">
        <v>110</v>
      </c>
      <c r="E34" s="389" t="s">
        <v>112</v>
      </c>
    </row>
    <row r="35" spans="1:5" x14ac:dyDescent="0.25">
      <c r="A35" s="298" t="s">
        <v>104</v>
      </c>
      <c r="B35" s="483" t="str">
        <f>IF('Encodage réponses Es'!$AQ$45="","",'Encodage réponses Es'!$AQ$45)</f>
        <v/>
      </c>
      <c r="C35" s="482">
        <v>0.32</v>
      </c>
      <c r="D35" s="383" t="s">
        <v>110</v>
      </c>
      <c r="E35" s="389" t="s">
        <v>112</v>
      </c>
    </row>
    <row r="36" spans="1:5" x14ac:dyDescent="0.25">
      <c r="A36" s="298" t="s">
        <v>107</v>
      </c>
      <c r="B36" s="483" t="str">
        <f>IF('Encodage réponses Es'!$AR$45="","",'Encodage réponses Es'!$AR$45)</f>
        <v/>
      </c>
      <c r="C36" s="482">
        <v>0.28999999999999998</v>
      </c>
      <c r="D36" s="383" t="s">
        <v>110</v>
      </c>
      <c r="E36" s="389" t="s">
        <v>112</v>
      </c>
    </row>
    <row r="37" spans="1:5" x14ac:dyDescent="0.25">
      <c r="A37" s="298" t="s">
        <v>105</v>
      </c>
      <c r="B37" s="483" t="str">
        <f>IF('Encodage réponses Es'!$AS$45="","",'Encodage réponses Es'!$AS$45)</f>
        <v/>
      </c>
      <c r="C37" s="482">
        <v>0.57999999999999996</v>
      </c>
      <c r="D37" s="383" t="s">
        <v>110</v>
      </c>
      <c r="E37" s="389" t="s">
        <v>112</v>
      </c>
    </row>
    <row r="38" spans="1:5" x14ac:dyDescent="0.25">
      <c r="A38" s="298" t="s">
        <v>106</v>
      </c>
      <c r="B38" s="483" t="str">
        <f>IF('Encodage réponses Es'!$AT$45="","",'Encodage réponses Es'!$AT$45)</f>
        <v/>
      </c>
      <c r="C38" s="482">
        <v>0.54</v>
      </c>
      <c r="D38" s="383" t="s">
        <v>110</v>
      </c>
      <c r="E38" s="389" t="s">
        <v>112</v>
      </c>
    </row>
    <row r="39" spans="1:5" x14ac:dyDescent="0.25">
      <c r="A39" s="298">
        <v>18</v>
      </c>
      <c r="B39" s="483" t="str">
        <f>IF('Encodage réponses Es'!$AU$45="","",'Encodage réponses Es'!$AU$45)</f>
        <v/>
      </c>
      <c r="C39" s="482">
        <v>0.77</v>
      </c>
      <c r="D39" s="383" t="s">
        <v>110</v>
      </c>
      <c r="E39" s="389" t="s">
        <v>112</v>
      </c>
    </row>
    <row r="40" spans="1:5" x14ac:dyDescent="0.25">
      <c r="A40" s="298">
        <v>19</v>
      </c>
      <c r="B40" s="483" t="str">
        <f>IF('Encodage réponses Es'!$AV$45="","",'Encodage réponses Es'!$AV$45)</f>
        <v/>
      </c>
      <c r="C40" s="482">
        <v>0.28000000000000003</v>
      </c>
      <c r="D40" s="383" t="s">
        <v>110</v>
      </c>
      <c r="E40" s="389" t="s">
        <v>112</v>
      </c>
    </row>
  </sheetData>
  <sheetProtection password="CC48" sheet="1" objects="1" scenarios="1" sort="0" autoFilter="0"/>
  <autoFilter ref="A1:D40"/>
  <phoneticPr fontId="2" type="noConversion"/>
  <conditionalFormatting sqref="B2:B40">
    <cfRule type="cellIs" dxfId="2" priority="1" stopIfTrue="1" operator="equal">
      <formula>IF(B$2="","",C2)</formula>
    </cfRule>
    <cfRule type="cellIs" dxfId="1" priority="2" stopIfTrue="1" operator="lessThan">
      <formula>IF(C2&lt;&gt;"",C2,0)</formula>
    </cfRule>
    <cfRule type="cellIs" dxfId="0" priority="3" stopIfTrue="1" operator="greaterThan">
      <formula>IF(C2&lt;&gt;"",C2,101)</formula>
    </cfRule>
  </conditionalFormatting>
  <pageMargins left="0.4" right="0.33" top="0.5" bottom="0.32" header="0.4921259845" footer="0.33"/>
  <pageSetup paperSize="9" scale="80" orientation="landscape" r:id="rId1"/>
  <headerFooter alignWithMargins="0">
    <oddFooter>&amp;LEENC 2013 &amp;A&amp;C3e primaire - &amp;F&amp;RPage 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1:EI152"/>
  <sheetViews>
    <sheetView showGridLines="0" view="pageBreakPreview" zoomScale="130" zoomScaleNormal="130" zoomScaleSheetLayoutView="130" workbookViewId="0">
      <selection activeCell="L6" sqref="L6"/>
    </sheetView>
  </sheetViews>
  <sheetFormatPr baseColWidth="10" defaultColWidth="11.44140625" defaultRowHeight="13.2" x14ac:dyDescent="0.25"/>
  <cols>
    <col min="1" max="11" width="6.6640625" style="391" customWidth="1"/>
    <col min="12" max="13" width="6.6640625" style="424" customWidth="1"/>
    <col min="14" max="14" width="11.5546875" style="424" customWidth="1"/>
    <col min="15" max="16384" width="11.44140625" style="391"/>
  </cols>
  <sheetData>
    <row r="1" spans="1:14" s="390" customFormat="1" ht="20.25" customHeight="1" x14ac:dyDescent="0.25">
      <c r="A1" s="637" t="s">
        <v>169</v>
      </c>
      <c r="B1" s="637"/>
      <c r="C1" s="637"/>
      <c r="D1" s="637"/>
      <c r="E1" s="637"/>
      <c r="F1" s="637"/>
      <c r="G1" s="637"/>
      <c r="H1" s="637"/>
      <c r="I1" s="637"/>
      <c r="J1" s="637"/>
      <c r="K1" s="637"/>
      <c r="L1" s="637"/>
      <c r="M1" s="637"/>
      <c r="N1" s="637"/>
    </row>
    <row r="2" spans="1:14" ht="15" customHeight="1" x14ac:dyDescent="0.25">
      <c r="E2" s="392"/>
      <c r="F2" s="392" t="s">
        <v>170</v>
      </c>
      <c r="G2" s="393"/>
      <c r="H2" s="394" t="s">
        <v>171</v>
      </c>
      <c r="I2" s="395"/>
      <c r="J2" s="394" t="s">
        <v>172</v>
      </c>
      <c r="K2" s="395"/>
      <c r="L2" s="479" t="s">
        <v>235</v>
      </c>
      <c r="M2" s="480"/>
    </row>
    <row r="3" spans="1:14" ht="4.5" customHeight="1" thickBot="1" x14ac:dyDescent="0.3">
      <c r="E3" s="396"/>
      <c r="F3" s="396"/>
      <c r="G3" s="396"/>
      <c r="H3" s="397"/>
      <c r="I3" s="397"/>
      <c r="J3" s="394"/>
      <c r="K3" s="394"/>
      <c r="L3" s="448"/>
      <c r="M3" s="398"/>
    </row>
    <row r="4" spans="1:14" ht="15" thickTop="1" thickBot="1" x14ac:dyDescent="0.3">
      <c r="A4" s="638" t="s">
        <v>197</v>
      </c>
      <c r="B4" s="638"/>
      <c r="C4" s="638"/>
      <c r="D4" s="638"/>
      <c r="E4" s="638"/>
      <c r="F4" s="442">
        <v>0.56999999999999995</v>
      </c>
      <c r="G4" s="442"/>
      <c r="H4" s="442">
        <v>0.59</v>
      </c>
      <c r="I4" s="442"/>
      <c r="J4" s="442">
        <v>0.46</v>
      </c>
      <c r="K4" s="442"/>
      <c r="L4" s="449" t="str">
        <f>Compétences!H43</f>
        <v/>
      </c>
      <c r="M4" s="449"/>
    </row>
    <row r="5" spans="1:14" ht="6" customHeight="1" thickTop="1" thickBot="1" x14ac:dyDescent="0.3">
      <c r="A5" s="430"/>
      <c r="B5" s="430"/>
      <c r="C5" s="430"/>
      <c r="D5" s="430"/>
      <c r="E5" s="430"/>
      <c r="F5" s="431"/>
      <c r="G5" s="431"/>
      <c r="H5" s="431"/>
      <c r="I5" s="431"/>
      <c r="J5" s="431"/>
      <c r="K5" s="431"/>
      <c r="L5" s="431"/>
      <c r="M5" s="431"/>
    </row>
    <row r="6" spans="1:14" ht="20.100000000000001" customHeight="1" thickTop="1" thickBot="1" x14ac:dyDescent="0.3">
      <c r="A6" s="640" t="s">
        <v>198</v>
      </c>
      <c r="B6" s="640"/>
      <c r="C6" s="640"/>
      <c r="D6" s="640"/>
      <c r="E6" s="640"/>
      <c r="F6" s="429">
        <v>0.34</v>
      </c>
      <c r="G6" s="429"/>
      <c r="H6" s="429">
        <v>0.37</v>
      </c>
      <c r="I6" s="429"/>
      <c r="J6" s="429">
        <v>0.18</v>
      </c>
      <c r="K6" s="429"/>
      <c r="L6" s="450" t="str">
        <f>Compétences!K43</f>
        <v/>
      </c>
      <c r="M6" s="450"/>
    </row>
    <row r="7" spans="1:14" ht="20.100000000000001" customHeight="1" thickTop="1" thickBot="1" x14ac:dyDescent="0.3">
      <c r="A7" s="640" t="s">
        <v>199</v>
      </c>
      <c r="B7" s="640"/>
      <c r="C7" s="640"/>
      <c r="D7" s="640"/>
      <c r="E7" s="640"/>
      <c r="F7" s="429">
        <v>0.62</v>
      </c>
      <c r="G7" s="429"/>
      <c r="H7" s="429">
        <v>0.63</v>
      </c>
      <c r="I7" s="429"/>
      <c r="J7" s="429">
        <v>0.51</v>
      </c>
      <c r="K7" s="429"/>
      <c r="L7" s="450" t="str">
        <f>Compétences!N43</f>
        <v/>
      </c>
      <c r="M7" s="450"/>
    </row>
    <row r="8" spans="1:14" ht="6.75" customHeight="1" thickTop="1" thickBot="1" x14ac:dyDescent="0.3">
      <c r="A8" s="427"/>
      <c r="B8" s="427"/>
      <c r="C8" s="427"/>
      <c r="D8" s="427"/>
      <c r="E8" s="427"/>
      <c r="F8" s="428"/>
      <c r="G8" s="428"/>
      <c r="H8" s="428"/>
      <c r="I8" s="428"/>
      <c r="J8" s="428"/>
      <c r="K8" s="428"/>
      <c r="L8" s="428"/>
      <c r="M8" s="428"/>
    </row>
    <row r="9" spans="1:14" ht="15.75" customHeight="1" thickTop="1" thickBot="1" x14ac:dyDescent="0.3">
      <c r="A9" s="639" t="s">
        <v>200</v>
      </c>
      <c r="B9" s="639"/>
      <c r="C9" s="639"/>
      <c r="D9" s="639"/>
      <c r="E9" s="639"/>
      <c r="F9" s="432">
        <v>0.62</v>
      </c>
      <c r="G9" s="432"/>
      <c r="H9" s="432">
        <v>0.63</v>
      </c>
      <c r="I9" s="432"/>
      <c r="J9" s="432">
        <v>0.53</v>
      </c>
      <c r="K9" s="432"/>
      <c r="L9" s="451" t="str">
        <f>IF(Compétences!AU42="","",Compétences!AU42/26)</f>
        <v/>
      </c>
      <c r="M9" s="451"/>
    </row>
    <row r="10" spans="1:14" ht="15" customHeight="1" thickTop="1" thickBot="1" x14ac:dyDescent="0.3">
      <c r="A10" s="633" t="s">
        <v>201</v>
      </c>
      <c r="B10" s="633"/>
      <c r="C10" s="633"/>
      <c r="D10" s="633"/>
      <c r="E10" s="633"/>
      <c r="F10" s="433">
        <v>0.49</v>
      </c>
      <c r="G10" s="433"/>
      <c r="H10" s="433">
        <v>0.51</v>
      </c>
      <c r="I10" s="433"/>
      <c r="J10" s="433">
        <v>0.32</v>
      </c>
      <c r="K10" s="433"/>
      <c r="L10" s="452" t="str">
        <f>IF(Compétences!BN42="","",Compétences!BN42/13)</f>
        <v/>
      </c>
      <c r="M10" s="452"/>
    </row>
    <row r="11" spans="1:14" ht="12.75" customHeight="1" x14ac:dyDescent="0.25">
      <c r="A11" s="400"/>
      <c r="B11" s="400"/>
      <c r="C11" s="400"/>
      <c r="D11" s="400"/>
      <c r="E11" s="400"/>
      <c r="F11" s="399"/>
      <c r="G11" s="399"/>
      <c r="H11" s="399"/>
      <c r="I11" s="399"/>
      <c r="J11" s="399"/>
      <c r="K11" s="399"/>
      <c r="L11" s="399"/>
      <c r="M11" s="399"/>
    </row>
    <row r="12" spans="1:14" ht="21" customHeight="1" x14ac:dyDescent="0.25">
      <c r="A12" s="641" t="s">
        <v>174</v>
      </c>
      <c r="B12" s="641"/>
      <c r="C12" s="641"/>
      <c r="D12" s="641"/>
      <c r="E12" s="641"/>
      <c r="F12" s="641"/>
      <c r="G12" s="641"/>
      <c r="H12" s="641"/>
      <c r="I12" s="641"/>
      <c r="J12" s="641"/>
      <c r="K12" s="641"/>
      <c r="L12" s="641"/>
      <c r="M12" s="641"/>
      <c r="N12" s="641"/>
    </row>
    <row r="13" spans="1:14" ht="21" customHeight="1" x14ac:dyDescent="0.25">
      <c r="A13" s="401"/>
      <c r="B13" s="401"/>
      <c r="C13" s="401"/>
      <c r="D13" s="401"/>
      <c r="E13" s="401"/>
      <c r="F13" s="402"/>
      <c r="G13" s="402"/>
      <c r="H13" s="402"/>
      <c r="I13" s="402"/>
      <c r="J13" s="402"/>
      <c r="K13" s="402"/>
      <c r="L13" s="453"/>
      <c r="M13" s="453"/>
      <c r="N13" s="454"/>
    </row>
    <row r="14" spans="1:14" ht="12" customHeight="1" x14ac:dyDescent="0.25">
      <c r="A14" s="401"/>
      <c r="B14" s="401"/>
      <c r="C14" s="401"/>
      <c r="D14" s="401"/>
      <c r="E14" s="401"/>
      <c r="F14" s="402"/>
      <c r="G14" s="402"/>
      <c r="H14" s="402"/>
      <c r="I14" s="402"/>
      <c r="J14" s="402"/>
      <c r="K14" s="402"/>
      <c r="L14" s="453"/>
      <c r="M14" s="453"/>
      <c r="N14" s="454"/>
    </row>
    <row r="15" spans="1:14" ht="12" customHeight="1" x14ac:dyDescent="0.25">
      <c r="A15" s="401" t="s">
        <v>175</v>
      </c>
      <c r="B15" s="401"/>
      <c r="C15" s="401"/>
      <c r="D15" s="401"/>
      <c r="E15" s="401" t="s">
        <v>176</v>
      </c>
      <c r="F15" s="402"/>
      <c r="G15" s="402"/>
      <c r="H15" s="402"/>
      <c r="I15" s="402"/>
      <c r="J15" s="402"/>
      <c r="K15" s="402"/>
      <c r="L15" s="453"/>
      <c r="M15" s="453"/>
      <c r="N15" s="454"/>
    </row>
    <row r="16" spans="1:14" ht="12" customHeight="1" x14ac:dyDescent="0.25">
      <c r="A16" s="401" t="s">
        <v>66</v>
      </c>
      <c r="B16" s="401"/>
      <c r="C16" s="403">
        <v>0</v>
      </c>
      <c r="D16" s="401"/>
      <c r="E16" s="401" t="s">
        <v>66</v>
      </c>
      <c r="F16" s="404">
        <v>0</v>
      </c>
      <c r="G16" s="402"/>
      <c r="H16" s="402"/>
      <c r="I16" s="402"/>
      <c r="J16" s="402"/>
      <c r="K16" s="402"/>
      <c r="L16" s="453"/>
      <c r="M16" s="453"/>
      <c r="N16" s="454"/>
    </row>
    <row r="17" spans="1:25" ht="12" customHeight="1" x14ac:dyDescent="0.25">
      <c r="A17" s="401" t="s">
        <v>67</v>
      </c>
      <c r="B17" s="401"/>
      <c r="C17" s="403">
        <v>0</v>
      </c>
      <c r="D17" s="401"/>
      <c r="E17" s="401" t="s">
        <v>67</v>
      </c>
      <c r="F17" s="404">
        <v>0</v>
      </c>
      <c r="G17" s="402"/>
      <c r="H17" s="402"/>
      <c r="I17" s="402"/>
      <c r="J17" s="402"/>
      <c r="K17" s="402"/>
      <c r="L17" s="453"/>
      <c r="M17" s="453"/>
      <c r="N17" s="454"/>
    </row>
    <row r="18" spans="1:25" ht="12" customHeight="1" x14ac:dyDescent="0.25">
      <c r="A18" s="401" t="s">
        <v>68</v>
      </c>
      <c r="B18" s="401"/>
      <c r="C18" s="403">
        <v>0</v>
      </c>
      <c r="D18" s="401"/>
      <c r="E18" s="401" t="s">
        <v>68</v>
      </c>
      <c r="F18" s="404">
        <v>0</v>
      </c>
      <c r="G18" s="402"/>
      <c r="H18" s="402"/>
      <c r="I18" s="402"/>
      <c r="J18" s="402"/>
      <c r="K18" s="402"/>
      <c r="L18" s="453"/>
      <c r="M18" s="453"/>
      <c r="N18" s="454"/>
    </row>
    <row r="19" spans="1:25" ht="12" customHeight="1" x14ac:dyDescent="0.25">
      <c r="A19" s="401" t="s">
        <v>69</v>
      </c>
      <c r="B19" s="401"/>
      <c r="C19" s="403">
        <v>0.05</v>
      </c>
      <c r="D19" s="401"/>
      <c r="E19" s="401" t="s">
        <v>69</v>
      </c>
      <c r="F19" s="404">
        <v>0.36</v>
      </c>
      <c r="G19" s="402"/>
      <c r="H19" s="402"/>
      <c r="I19" s="402"/>
      <c r="J19" s="402"/>
      <c r="K19" s="402"/>
      <c r="L19" s="453"/>
      <c r="M19" s="453"/>
      <c r="N19" s="454"/>
    </row>
    <row r="20" spans="1:25" ht="12" customHeight="1" x14ac:dyDescent="0.25">
      <c r="A20" s="401" t="s">
        <v>70</v>
      </c>
      <c r="B20" s="401"/>
      <c r="C20" s="403">
        <v>0.2</v>
      </c>
      <c r="D20" s="401"/>
      <c r="E20" s="401" t="s">
        <v>70</v>
      </c>
      <c r="F20" s="404">
        <v>0.36</v>
      </c>
      <c r="G20" s="402"/>
      <c r="H20" s="402"/>
      <c r="I20" s="402"/>
      <c r="J20" s="402"/>
      <c r="K20" s="402"/>
      <c r="L20" s="453"/>
      <c r="M20" s="453"/>
      <c r="N20" s="454"/>
    </row>
    <row r="21" spans="1:25" ht="12" customHeight="1" x14ac:dyDescent="0.25">
      <c r="A21" s="401" t="s">
        <v>71</v>
      </c>
      <c r="B21" s="401"/>
      <c r="C21" s="403">
        <v>0.26</v>
      </c>
      <c r="D21" s="401"/>
      <c r="E21" s="401" t="s">
        <v>71</v>
      </c>
      <c r="F21" s="404">
        <v>0.14000000000000001</v>
      </c>
      <c r="G21" s="402"/>
      <c r="H21" s="402"/>
      <c r="I21" s="402"/>
      <c r="J21" s="402"/>
      <c r="K21" s="402"/>
      <c r="L21" s="453"/>
      <c r="M21" s="453"/>
      <c r="N21" s="454"/>
    </row>
    <row r="22" spans="1:25" ht="12" customHeight="1" x14ac:dyDescent="0.25">
      <c r="A22" s="401" t="s">
        <v>72</v>
      </c>
      <c r="B22" s="401"/>
      <c r="C22" s="403">
        <v>0.33</v>
      </c>
      <c r="D22" s="401"/>
      <c r="E22" s="401" t="s">
        <v>72</v>
      </c>
      <c r="F22" s="404">
        <v>0.14000000000000001</v>
      </c>
      <c r="G22" s="402"/>
      <c r="H22" s="402"/>
      <c r="I22" s="402"/>
      <c r="J22" s="402"/>
      <c r="K22" s="402"/>
      <c r="L22" s="453"/>
      <c r="M22" s="453"/>
      <c r="N22" s="454"/>
    </row>
    <row r="23" spans="1:25" ht="12" customHeight="1" x14ac:dyDescent="0.25">
      <c r="A23" s="401" t="s">
        <v>73</v>
      </c>
      <c r="B23" s="401"/>
      <c r="C23" s="403">
        <v>0.16</v>
      </c>
      <c r="D23" s="401"/>
      <c r="E23" s="401" t="s">
        <v>73</v>
      </c>
      <c r="F23" s="404">
        <v>0</v>
      </c>
      <c r="G23" s="402"/>
      <c r="H23" s="402"/>
      <c r="I23" s="402"/>
      <c r="J23" s="402"/>
      <c r="K23" s="402"/>
      <c r="L23" s="453"/>
      <c r="M23" s="453"/>
      <c r="N23" s="454"/>
    </row>
    <row r="24" spans="1:25" ht="12" customHeight="1" x14ac:dyDescent="0.25">
      <c r="A24" s="401" t="s">
        <v>74</v>
      </c>
      <c r="B24" s="401"/>
      <c r="C24" s="403">
        <v>0</v>
      </c>
      <c r="D24" s="401"/>
      <c r="E24" s="401" t="s">
        <v>74</v>
      </c>
      <c r="F24" s="404">
        <v>0</v>
      </c>
      <c r="G24" s="402"/>
      <c r="H24" s="402"/>
      <c r="I24" s="402"/>
      <c r="J24" s="402"/>
      <c r="K24" s="402"/>
      <c r="L24" s="453"/>
      <c r="M24" s="453"/>
      <c r="N24" s="454"/>
    </row>
    <row r="25" spans="1:25" ht="12" customHeight="1" x14ac:dyDescent="0.25">
      <c r="A25" s="401" t="s">
        <v>75</v>
      </c>
      <c r="B25" s="401"/>
      <c r="C25" s="403">
        <v>0</v>
      </c>
      <c r="D25" s="401"/>
      <c r="E25" s="401" t="s">
        <v>75</v>
      </c>
      <c r="F25" s="404">
        <v>0</v>
      </c>
      <c r="G25" s="402"/>
      <c r="H25" s="402"/>
      <c r="I25" s="402"/>
      <c r="J25" s="402"/>
      <c r="K25" s="402"/>
      <c r="L25" s="453"/>
      <c r="M25" s="453"/>
      <c r="N25" s="454"/>
    </row>
    <row r="26" spans="1:25" ht="12" customHeight="1" x14ac:dyDescent="0.25">
      <c r="A26" s="401"/>
      <c r="B26" s="401"/>
      <c r="C26" s="403"/>
      <c r="D26" s="401"/>
      <c r="E26" s="401"/>
      <c r="F26" s="404"/>
      <c r="G26" s="402"/>
      <c r="H26" s="402"/>
      <c r="I26" s="402"/>
      <c r="J26" s="402"/>
      <c r="K26" s="402"/>
      <c r="L26" s="453"/>
      <c r="M26" s="453"/>
      <c r="N26" s="454"/>
    </row>
    <row r="27" spans="1:25" ht="12" customHeight="1" x14ac:dyDescent="0.25">
      <c r="A27" s="401"/>
      <c r="B27" s="401"/>
      <c r="C27" s="403"/>
      <c r="D27" s="401"/>
      <c r="E27" s="401"/>
      <c r="F27" s="404"/>
      <c r="G27" s="402"/>
      <c r="H27" s="402"/>
      <c r="I27" s="402"/>
      <c r="J27" s="402"/>
      <c r="K27" s="402"/>
      <c r="L27" s="453"/>
      <c r="M27" s="453"/>
      <c r="N27" s="454"/>
    </row>
    <row r="28" spans="1:25" ht="33" customHeight="1" x14ac:dyDescent="0.25">
      <c r="A28" s="401"/>
      <c r="B28" s="401"/>
      <c r="C28" s="403"/>
      <c r="D28" s="401"/>
      <c r="E28" s="401"/>
      <c r="F28" s="404"/>
      <c r="G28" s="402"/>
      <c r="H28" s="402"/>
      <c r="I28" s="402"/>
      <c r="J28" s="402"/>
      <c r="K28" s="402"/>
      <c r="L28" s="453"/>
      <c r="M28" s="453"/>
      <c r="N28" s="454"/>
    </row>
    <row r="29" spans="1:25" ht="20.25" customHeight="1" x14ac:dyDescent="0.25">
      <c r="A29" s="405"/>
      <c r="B29" s="634" t="str">
        <f>IF($L4="","",IF(AND($L4&gt;=0,$L4&lt;0.1),"↑",""))</f>
        <v/>
      </c>
      <c r="C29" s="634"/>
      <c r="D29" s="407" t="str">
        <f>IF($L4="","",IF(AND($L4&gt;=0.1,$L4&lt;0.2),"↑",""))</f>
        <v/>
      </c>
      <c r="E29" s="407" t="str">
        <f>IF($L4="","",IF(AND($L4&gt;=0.2,$L4&lt;0.3),"↑",""))</f>
        <v/>
      </c>
      <c r="F29" s="408" t="str">
        <f>IF($L4="","",IF(AND($L4&gt;=0.3,$L4&lt;0.4),"↑",""))</f>
        <v/>
      </c>
      <c r="G29" s="406" t="str">
        <f>IF($L4="","",IF(AND($L4&gt;=0.4,$L4&lt;0.5),"↑",""))</f>
        <v/>
      </c>
      <c r="H29" s="409" t="str">
        <f>IF($L4="","",IF(AND($L4&gt;=0.5,$L4&lt;0.6),"↑",""))</f>
        <v/>
      </c>
      <c r="I29" s="409" t="str">
        <f>IF($L4="","",IF(AND($L4&gt;=0.6,$L4&lt;0.7),"↑",""))</f>
        <v/>
      </c>
      <c r="J29" s="634" t="str">
        <f>IF($L4="","",IF(AND($L4&gt;=0.7,$L4&lt;0.8),"↑",""))</f>
        <v/>
      </c>
      <c r="K29" s="634"/>
      <c r="L29" s="455" t="str">
        <f>IF($L4="","",IF(AND($L4&gt;=0.8,$L4&lt;0.9),"↑",""))</f>
        <v/>
      </c>
      <c r="M29" s="456" t="str">
        <f>IF($L4="","",IF($L4&gt;=0.9,"↑",""))</f>
        <v/>
      </c>
      <c r="N29" s="457"/>
      <c r="O29" s="410"/>
      <c r="P29" s="410"/>
      <c r="Q29" s="410"/>
      <c r="R29" s="410"/>
      <c r="S29"/>
      <c r="T29"/>
      <c r="U29"/>
      <c r="V29"/>
      <c r="W29"/>
      <c r="X29"/>
      <c r="Y29"/>
    </row>
    <row r="30" spans="1:25" ht="23.25" customHeight="1" x14ac:dyDescent="0.25">
      <c r="A30" s="635" t="s">
        <v>177</v>
      </c>
      <c r="B30" s="635"/>
      <c r="C30" s="635"/>
      <c r="D30" s="635"/>
      <c r="E30" s="635"/>
      <c r="F30" s="635"/>
      <c r="G30" s="635"/>
      <c r="H30" s="635"/>
      <c r="I30" s="635"/>
      <c r="J30" s="635"/>
      <c r="K30" s="635"/>
      <c r="L30" s="635"/>
      <c r="M30" s="635"/>
      <c r="N30" s="635"/>
    </row>
    <row r="31" spans="1:25" ht="46.5" customHeight="1" x14ac:dyDescent="0.25">
      <c r="A31" s="635"/>
      <c r="B31" s="635"/>
      <c r="C31" s="635"/>
      <c r="D31" s="635"/>
      <c r="E31" s="635"/>
      <c r="F31" s="635"/>
      <c r="G31" s="635"/>
      <c r="H31" s="635"/>
      <c r="I31" s="635"/>
      <c r="J31" s="635"/>
      <c r="K31" s="635"/>
      <c r="L31" s="635"/>
      <c r="M31" s="635"/>
      <c r="N31" s="635"/>
    </row>
    <row r="32" spans="1:25" ht="22.5" customHeight="1" x14ac:dyDescent="0.25">
      <c r="A32" s="641" t="s">
        <v>178</v>
      </c>
      <c r="B32" s="641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</row>
    <row r="33" spans="1:15" ht="12" customHeight="1" x14ac:dyDescent="0.25">
      <c r="A33" s="401"/>
      <c r="B33" s="401"/>
      <c r="C33" s="411"/>
      <c r="D33" s="412"/>
      <c r="E33" s="412"/>
      <c r="F33" s="413"/>
      <c r="G33" s="414"/>
      <c r="H33" s="414"/>
      <c r="I33" s="414"/>
      <c r="J33" s="414"/>
      <c r="K33" s="414"/>
      <c r="L33" s="458"/>
      <c r="M33" s="453"/>
      <c r="N33" s="454"/>
    </row>
    <row r="34" spans="1:15" ht="12" customHeight="1" x14ac:dyDescent="0.25">
      <c r="A34" s="401"/>
      <c r="B34" s="401"/>
      <c r="C34" s="403"/>
      <c r="D34" s="401"/>
      <c r="E34" s="401"/>
      <c r="F34" s="404"/>
      <c r="G34" s="402"/>
      <c r="H34" s="402"/>
      <c r="I34" s="402"/>
      <c r="J34" s="402"/>
      <c r="K34" s="402"/>
      <c r="L34" s="453"/>
      <c r="M34" s="453"/>
      <c r="N34" s="454"/>
    </row>
    <row r="35" spans="1:15" ht="12" customHeight="1" x14ac:dyDescent="0.25">
      <c r="A35" s="401"/>
      <c r="B35" s="401"/>
      <c r="C35" s="403"/>
      <c r="D35" s="401"/>
      <c r="E35" s="401"/>
      <c r="F35" s="404"/>
      <c r="G35" s="402"/>
      <c r="H35" s="402"/>
      <c r="I35" s="402"/>
      <c r="J35" s="402"/>
      <c r="K35" s="402"/>
      <c r="L35" s="453"/>
      <c r="M35" s="453"/>
      <c r="N35" s="454"/>
    </row>
    <row r="36" spans="1:15" ht="12" customHeight="1" x14ac:dyDescent="0.25">
      <c r="A36" s="401"/>
      <c r="B36" s="401"/>
      <c r="C36" s="403"/>
      <c r="D36" s="401"/>
      <c r="E36" s="401"/>
      <c r="F36" s="404"/>
      <c r="G36" s="402"/>
      <c r="H36" s="402"/>
      <c r="I36" s="402"/>
      <c r="J36" s="402"/>
      <c r="K36" s="402"/>
      <c r="L36" s="453"/>
      <c r="M36" s="453"/>
      <c r="N36" s="454"/>
    </row>
    <row r="37" spans="1:15" ht="12" customHeight="1" x14ac:dyDescent="0.25">
      <c r="A37" s="401"/>
      <c r="B37" s="401"/>
      <c r="C37" s="403"/>
      <c r="D37" s="401"/>
      <c r="E37" s="401"/>
      <c r="F37" s="404"/>
      <c r="G37" s="402"/>
      <c r="H37" s="402"/>
      <c r="I37" s="402"/>
      <c r="J37" s="402"/>
      <c r="K37" s="402"/>
      <c r="L37" s="453"/>
      <c r="M37" s="453"/>
      <c r="N37" s="454"/>
    </row>
    <row r="38" spans="1:15" ht="12" customHeight="1" x14ac:dyDescent="0.25">
      <c r="A38" s="401"/>
      <c r="B38" s="401"/>
      <c r="C38" s="403"/>
      <c r="D38" s="401"/>
      <c r="E38" s="401"/>
      <c r="F38" s="404"/>
      <c r="G38" s="402"/>
      <c r="H38" s="402"/>
      <c r="I38" s="402"/>
      <c r="J38" s="402"/>
      <c r="K38" s="402"/>
      <c r="L38" s="453"/>
      <c r="M38" s="453"/>
      <c r="N38" s="454"/>
    </row>
    <row r="39" spans="1:15" ht="12" customHeight="1" x14ac:dyDescent="0.25">
      <c r="A39" s="401"/>
      <c r="B39" s="401"/>
      <c r="C39" s="403"/>
      <c r="D39" s="401"/>
      <c r="E39" s="401"/>
      <c r="F39" s="404"/>
      <c r="G39" s="402"/>
      <c r="H39" s="402"/>
      <c r="I39" s="402"/>
      <c r="J39" s="402"/>
      <c r="K39" s="402"/>
      <c r="L39" s="453"/>
      <c r="M39" s="453"/>
      <c r="N39" s="454"/>
      <c r="O39" s="415"/>
    </row>
    <row r="40" spans="1:15" ht="12" customHeight="1" x14ac:dyDescent="0.25">
      <c r="A40" s="401"/>
      <c r="B40" s="401"/>
      <c r="C40" s="403"/>
      <c r="D40" s="401"/>
      <c r="E40" s="401"/>
      <c r="F40" s="404"/>
      <c r="G40" s="402"/>
      <c r="H40" s="402"/>
      <c r="I40" s="402"/>
      <c r="J40" s="402"/>
      <c r="K40" s="402"/>
      <c r="L40" s="453"/>
      <c r="M40" s="453"/>
      <c r="N40" s="454"/>
    </row>
    <row r="41" spans="1:15" ht="12" customHeight="1" x14ac:dyDescent="0.25">
      <c r="A41" s="401"/>
      <c r="B41" s="401"/>
      <c r="C41" s="403"/>
      <c r="D41" s="401"/>
      <c r="E41" s="401"/>
      <c r="F41" s="404"/>
      <c r="G41" s="402"/>
      <c r="H41" s="402"/>
      <c r="I41" s="402"/>
      <c r="J41" s="402"/>
      <c r="K41" s="402"/>
      <c r="L41" s="453"/>
      <c r="M41" s="453"/>
      <c r="N41" s="454"/>
    </row>
    <row r="42" spans="1:15" ht="12" customHeight="1" x14ac:dyDescent="0.25">
      <c r="A42" s="401"/>
      <c r="B42" s="401"/>
      <c r="C42" s="403"/>
      <c r="D42" s="401"/>
      <c r="E42" s="401"/>
      <c r="F42" s="404"/>
      <c r="G42" s="402"/>
      <c r="H42" s="402"/>
      <c r="I42" s="402"/>
      <c r="J42" s="402"/>
      <c r="K42" s="402"/>
      <c r="L42" s="453"/>
      <c r="M42" s="453"/>
      <c r="N42" s="454"/>
    </row>
    <row r="43" spans="1:15" ht="12" customHeight="1" x14ac:dyDescent="0.25">
      <c r="A43" s="401"/>
      <c r="B43" s="401"/>
      <c r="C43" s="401"/>
      <c r="D43" s="401"/>
      <c r="E43" s="401"/>
      <c r="F43" s="402"/>
      <c r="G43" s="402"/>
      <c r="H43" s="402"/>
      <c r="I43" s="402"/>
      <c r="J43" s="402"/>
      <c r="K43" s="402"/>
      <c r="L43" s="453"/>
      <c r="M43" s="453"/>
      <c r="N43" s="454"/>
    </row>
    <row r="44" spans="1:15" ht="12" customHeight="1" x14ac:dyDescent="0.25">
      <c r="A44" s="401"/>
      <c r="B44" s="401"/>
      <c r="C44" s="401"/>
      <c r="D44" s="401"/>
      <c r="E44" s="401"/>
      <c r="F44" s="402"/>
      <c r="G44" s="402"/>
      <c r="H44" s="402"/>
      <c r="I44" s="402"/>
      <c r="J44" s="402"/>
      <c r="K44" s="402"/>
      <c r="L44" s="453"/>
      <c r="M44" s="453"/>
      <c r="N44" s="454"/>
    </row>
    <row r="45" spans="1:15" ht="12" customHeight="1" x14ac:dyDescent="0.25">
      <c r="A45" s="401"/>
      <c r="B45" s="401"/>
      <c r="C45" s="401"/>
      <c r="D45" s="401"/>
      <c r="E45" s="401"/>
      <c r="F45" s="402"/>
      <c r="G45" s="402"/>
      <c r="H45" s="402"/>
      <c r="I45" s="402"/>
      <c r="J45" s="402"/>
      <c r="K45" s="402"/>
      <c r="L45" s="453"/>
      <c r="M45" s="453"/>
      <c r="N45" s="454"/>
    </row>
    <row r="46" spans="1:15" ht="12" customHeight="1" x14ac:dyDescent="0.25">
      <c r="A46" s="401"/>
      <c r="B46" s="401"/>
      <c r="C46" s="401"/>
      <c r="D46" s="401"/>
      <c r="E46" s="401"/>
      <c r="F46" s="402"/>
      <c r="G46" s="402"/>
      <c r="H46" s="402"/>
      <c r="I46" s="402"/>
      <c r="J46" s="402"/>
      <c r="K46" s="402"/>
      <c r="L46" s="453"/>
      <c r="M46" s="453"/>
      <c r="N46" s="454"/>
    </row>
    <row r="47" spans="1:15" ht="12" customHeight="1" x14ac:dyDescent="0.25">
      <c r="A47" s="401"/>
      <c r="B47" s="401"/>
      <c r="C47" s="401"/>
      <c r="D47" s="401"/>
      <c r="E47" s="401"/>
      <c r="F47" s="402"/>
      <c r="G47" s="402"/>
      <c r="H47" s="402"/>
      <c r="I47" s="402"/>
      <c r="J47" s="402"/>
      <c r="K47" s="402"/>
      <c r="L47" s="453"/>
      <c r="M47" s="453"/>
      <c r="N47" s="454"/>
    </row>
    <row r="48" spans="1:15" ht="45" customHeight="1" x14ac:dyDescent="0.25">
      <c r="A48" s="401"/>
      <c r="B48" s="401"/>
      <c r="C48" s="401"/>
      <c r="D48" s="401"/>
      <c r="E48" s="401"/>
      <c r="F48" s="402"/>
      <c r="G48" s="402"/>
      <c r="H48" s="402"/>
      <c r="I48" s="402"/>
      <c r="J48" s="402"/>
      <c r="K48" s="402"/>
      <c r="L48" s="453"/>
      <c r="M48" s="453"/>
      <c r="N48" s="454"/>
    </row>
    <row r="49" spans="1:139" ht="20.25" customHeight="1" x14ac:dyDescent="0.25">
      <c r="A49" s="405"/>
      <c r="B49" s="634" t="str">
        <f>IF($L4="","",IF(AND($L4&gt;=0,$L4&lt;0.1),"↑",""))</f>
        <v/>
      </c>
      <c r="C49" s="634"/>
      <c r="D49" s="407" t="str">
        <f>IF($L4="","",IF(AND($L4&gt;=0.1,$L4&lt;0.2),"↑",""))</f>
        <v/>
      </c>
      <c r="E49" s="407" t="str">
        <f>IF($L4="","",IF(AND($L4&gt;=0.2,$L4&lt;0.3),"↑",""))</f>
        <v/>
      </c>
      <c r="F49" s="408" t="str">
        <f>IF($L4="","",IF(AND($L4&gt;=0.3,$L4&lt;0.4),"↑",""))</f>
        <v/>
      </c>
      <c r="G49" s="406" t="str">
        <f>IF($L4="","",IF(AND($L4&gt;=0.4,$L4&lt;0.5),"↑",""))</f>
        <v/>
      </c>
      <c r="H49" s="409" t="str">
        <f>IF($L4="","",IF(AND($L4&gt;=0.5,$L4&lt;0.6),"↑",""))</f>
        <v/>
      </c>
      <c r="I49" s="409" t="str">
        <f>IF($L4="","",IF(AND($L4&gt;=0.6,$L4&lt;0.7),"↑",""))</f>
        <v/>
      </c>
      <c r="J49" s="634" t="str">
        <f>IF($L4="","",IF(AND($L4&gt;=0.7,$L4&lt;0.8),"↑",""))</f>
        <v/>
      </c>
      <c r="K49" s="634"/>
      <c r="L49" s="455" t="str">
        <f>IF($L4="","",IF(AND($L4&gt;=0.8,$L4&lt;0.9),"↑",""))</f>
        <v/>
      </c>
      <c r="M49" s="456" t="str">
        <f>IF($L4="","",IF($L4&gt;=0.9,"↑",""))</f>
        <v/>
      </c>
      <c r="N49" s="457"/>
      <c r="O49" s="410"/>
      <c r="P49" s="410"/>
      <c r="Q49" s="410"/>
      <c r="R49" s="410"/>
      <c r="S49"/>
      <c r="T49"/>
      <c r="U49"/>
      <c r="V49"/>
      <c r="W49"/>
      <c r="X49"/>
      <c r="Y49"/>
    </row>
    <row r="50" spans="1:139" ht="23.25" customHeight="1" x14ac:dyDescent="0.25">
      <c r="A50" s="635" t="s">
        <v>177</v>
      </c>
      <c r="B50" s="635"/>
      <c r="C50" s="635"/>
      <c r="D50" s="635"/>
      <c r="E50" s="635"/>
      <c r="F50" s="635"/>
      <c r="G50" s="635"/>
      <c r="H50" s="635"/>
      <c r="I50" s="635"/>
      <c r="J50" s="635"/>
      <c r="K50" s="635"/>
      <c r="L50" s="635"/>
      <c r="M50" s="635"/>
      <c r="N50" s="635"/>
    </row>
    <row r="51" spans="1:139" ht="17.25" customHeight="1" x14ac:dyDescent="0.25">
      <c r="A51" s="635"/>
      <c r="B51" s="635"/>
      <c r="C51" s="635"/>
      <c r="D51" s="635"/>
      <c r="E51" s="635"/>
      <c r="F51" s="635"/>
      <c r="G51" s="635"/>
      <c r="H51" s="635"/>
      <c r="I51" s="635"/>
      <c r="J51" s="635"/>
      <c r="K51" s="635"/>
      <c r="L51" s="635"/>
      <c r="M51" s="635"/>
      <c r="N51" s="635"/>
    </row>
    <row r="52" spans="1:139" s="390" customFormat="1" ht="17.100000000000001" customHeight="1" x14ac:dyDescent="0.25">
      <c r="A52" s="636" t="s">
        <v>109</v>
      </c>
      <c r="B52" s="636"/>
      <c r="C52" s="636"/>
      <c r="D52" s="636"/>
      <c r="E52" s="636"/>
      <c r="F52" s="636"/>
      <c r="G52" s="636"/>
      <c r="H52" s="636"/>
      <c r="I52" s="636"/>
      <c r="J52" s="636"/>
      <c r="K52" s="636"/>
      <c r="L52" s="636"/>
      <c r="M52" s="636"/>
      <c r="N52" s="636"/>
    </row>
    <row r="53" spans="1:139" s="390" customFormat="1" ht="17.100000000000001" customHeight="1" x14ac:dyDescent="0.25">
      <c r="A53" s="631" t="s">
        <v>113</v>
      </c>
      <c r="B53" s="631"/>
      <c r="C53" s="631"/>
      <c r="D53" s="631"/>
      <c r="E53" s="631"/>
      <c r="F53" s="631"/>
      <c r="G53" s="631"/>
      <c r="H53" s="631"/>
      <c r="I53" s="631"/>
      <c r="J53" s="631"/>
      <c r="K53" s="631"/>
      <c r="L53" s="631"/>
      <c r="M53" s="631"/>
      <c r="N53" s="631"/>
    </row>
    <row r="54" spans="1:139" ht="20.100000000000001" customHeight="1" x14ac:dyDescent="0.25">
      <c r="A54" s="466" t="s">
        <v>179</v>
      </c>
      <c r="B54" s="617" t="s">
        <v>180</v>
      </c>
      <c r="C54" s="617"/>
      <c r="D54" s="617" t="s">
        <v>181</v>
      </c>
      <c r="E54" s="617"/>
      <c r="F54" s="621" t="s">
        <v>175</v>
      </c>
      <c r="G54" s="621"/>
      <c r="H54" s="621" t="s">
        <v>176</v>
      </c>
      <c r="I54" s="621"/>
      <c r="J54" s="618" t="s">
        <v>173</v>
      </c>
      <c r="K54" s="618"/>
      <c r="L54" s="615" t="s">
        <v>182</v>
      </c>
      <c r="M54" s="615"/>
      <c r="N54" s="615"/>
    </row>
    <row r="55" spans="1:139" ht="17.100000000000001" customHeight="1" x14ac:dyDescent="0.25">
      <c r="A55" s="416"/>
      <c r="B55" s="611">
        <v>1</v>
      </c>
      <c r="C55" s="435" t="s">
        <v>234</v>
      </c>
      <c r="D55" s="608">
        <v>0.28000000000000003</v>
      </c>
      <c r="E55" s="608"/>
      <c r="F55" s="608">
        <v>0.28999999999999998</v>
      </c>
      <c r="G55" s="608"/>
      <c r="H55" s="608">
        <v>0.17</v>
      </c>
      <c r="I55" s="608"/>
      <c r="J55" s="436" t="str">
        <f>'Encodage réponses Es'!J45</f>
        <v/>
      </c>
      <c r="K55" s="436"/>
      <c r="L55" s="459"/>
      <c r="M55" s="459"/>
      <c r="N55" s="459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7"/>
      <c r="AC55" s="417"/>
      <c r="AD55" s="417"/>
      <c r="AE55" s="417"/>
      <c r="AF55" s="417"/>
      <c r="AG55" s="417"/>
      <c r="AH55" s="417"/>
      <c r="AI55" s="417"/>
      <c r="AJ55" s="417"/>
      <c r="AK55" s="417"/>
      <c r="AL55" s="417"/>
      <c r="AM55" s="417"/>
      <c r="AN55" s="417"/>
      <c r="AO55" s="417"/>
      <c r="AP55" s="417"/>
      <c r="AQ55" s="417"/>
      <c r="AR55" s="417"/>
      <c r="AS55" s="417"/>
      <c r="AT55" s="417"/>
      <c r="AU55" s="417"/>
      <c r="AV55" s="417"/>
      <c r="AW55" s="417"/>
      <c r="AX55" s="417"/>
      <c r="AY55" s="417"/>
      <c r="AZ55" s="417"/>
      <c r="BA55" s="417"/>
      <c r="BB55" s="417"/>
      <c r="BC55" s="417"/>
      <c r="BD55" s="417"/>
      <c r="BE55" s="417"/>
      <c r="BF55" s="417"/>
      <c r="BG55" s="417"/>
      <c r="BH55" s="417"/>
      <c r="BI55" s="417"/>
      <c r="BJ55" s="417"/>
      <c r="BK55" s="417"/>
      <c r="BL55" s="417"/>
      <c r="BM55" s="417"/>
      <c r="BN55" s="417"/>
      <c r="BO55" s="417"/>
      <c r="BP55" s="417"/>
      <c r="BQ55" s="417"/>
      <c r="BR55" s="417"/>
      <c r="BS55" s="417"/>
      <c r="BT55" s="417"/>
      <c r="BU55" s="417"/>
      <c r="BV55" s="417"/>
      <c r="BW55" s="417"/>
      <c r="BX55" s="417"/>
      <c r="BY55" s="417"/>
      <c r="BZ55" s="417"/>
      <c r="CA55" s="417"/>
      <c r="CB55" s="417"/>
      <c r="CC55" s="417"/>
      <c r="CD55" s="417"/>
      <c r="CE55" s="417"/>
      <c r="CF55" s="417"/>
      <c r="CG55" s="417"/>
      <c r="CH55" s="417"/>
      <c r="CI55" s="417"/>
      <c r="CJ55" s="417"/>
      <c r="CK55" s="417"/>
      <c r="CL55" s="417"/>
      <c r="CM55" s="417"/>
      <c r="CN55" s="417"/>
      <c r="CO55" s="417"/>
      <c r="CP55" s="417"/>
      <c r="CQ55" s="417"/>
      <c r="CR55" s="417"/>
      <c r="CS55" s="417"/>
      <c r="CT55" s="417"/>
      <c r="CU55" s="417"/>
      <c r="CV55" s="417"/>
      <c r="CW55" s="417"/>
      <c r="CX55" s="417"/>
      <c r="CY55" s="417"/>
      <c r="CZ55" s="417"/>
      <c r="DA55" s="417"/>
      <c r="DB55" s="417"/>
      <c r="DC55" s="417"/>
      <c r="DD55" s="417"/>
      <c r="DE55" s="417"/>
      <c r="DF55" s="417"/>
      <c r="DG55" s="417"/>
      <c r="DH55" s="417"/>
      <c r="DI55" s="417"/>
      <c r="DJ55" s="417"/>
      <c r="DK55" s="417"/>
      <c r="DL55" s="417"/>
      <c r="DM55" s="417"/>
      <c r="DN55" s="417"/>
      <c r="DO55" s="417"/>
      <c r="DP55" s="417"/>
      <c r="DQ55" s="417"/>
      <c r="DR55" s="417"/>
      <c r="DS55" s="417"/>
      <c r="DT55" s="417"/>
      <c r="DU55" s="417"/>
      <c r="DV55" s="417"/>
      <c r="DW55" s="417"/>
      <c r="DX55" s="417"/>
      <c r="DY55" s="417"/>
      <c r="DZ55" s="417"/>
      <c r="EA55" s="417"/>
      <c r="EB55" s="417"/>
      <c r="EC55" s="417"/>
      <c r="ED55" s="417"/>
      <c r="EE55" s="417"/>
      <c r="EF55" s="417"/>
      <c r="EG55" s="417"/>
      <c r="EH55" s="417"/>
      <c r="EI55" s="417"/>
    </row>
    <row r="56" spans="1:139" ht="17.100000000000001" customHeight="1" x14ac:dyDescent="0.25">
      <c r="A56" s="624" t="s">
        <v>183</v>
      </c>
      <c r="B56" s="611"/>
      <c r="C56" s="435" t="s">
        <v>185</v>
      </c>
      <c r="D56" s="608">
        <v>0.15</v>
      </c>
      <c r="E56" s="608"/>
      <c r="F56" s="608">
        <v>0.16</v>
      </c>
      <c r="G56" s="608"/>
      <c r="H56" s="608">
        <v>7.0000000000000007E-2</v>
      </c>
      <c r="I56" s="608"/>
      <c r="J56" s="399" t="str">
        <f>IF('Encodage réponses Es'!J39=0,"",COUNTIF('Encodage réponses Es'!J3:J27,1)/'Encodage réponses Es'!J39)</f>
        <v/>
      </c>
      <c r="K56" s="436"/>
      <c r="L56" s="626"/>
      <c r="M56" s="626"/>
      <c r="N56" s="626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7"/>
      <c r="AC56" s="417"/>
      <c r="AD56" s="417"/>
      <c r="AE56" s="417"/>
      <c r="AF56" s="417"/>
      <c r="AG56" s="417"/>
      <c r="AH56" s="417"/>
      <c r="AI56" s="417"/>
      <c r="AJ56" s="417"/>
      <c r="AK56" s="417"/>
      <c r="AL56" s="417"/>
      <c r="AM56" s="417"/>
      <c r="AN56" s="417"/>
      <c r="AO56" s="417"/>
      <c r="AP56" s="417"/>
      <c r="AQ56" s="417"/>
      <c r="AR56" s="417"/>
      <c r="AS56" s="417"/>
      <c r="AT56" s="417"/>
      <c r="AU56" s="417"/>
      <c r="AV56" s="417"/>
      <c r="AW56" s="417"/>
      <c r="AX56" s="417"/>
      <c r="AY56" s="417"/>
      <c r="AZ56" s="417"/>
      <c r="BA56" s="417"/>
      <c r="BB56" s="417"/>
      <c r="BC56" s="417"/>
      <c r="BD56" s="417"/>
      <c r="BE56" s="417"/>
      <c r="BF56" s="417"/>
      <c r="BG56" s="417"/>
      <c r="BH56" s="417"/>
      <c r="BI56" s="417"/>
      <c r="BJ56" s="417"/>
      <c r="BK56" s="417"/>
      <c r="BL56" s="417"/>
      <c r="BM56" s="417"/>
      <c r="BN56" s="417"/>
      <c r="BO56" s="417"/>
      <c r="BP56" s="417"/>
      <c r="BQ56" s="417"/>
      <c r="BR56" s="417"/>
      <c r="BS56" s="417"/>
      <c r="BT56" s="417"/>
      <c r="BU56" s="417"/>
      <c r="BV56" s="417"/>
      <c r="BW56" s="417"/>
      <c r="BX56" s="417"/>
      <c r="BY56" s="417"/>
      <c r="BZ56" s="417"/>
      <c r="CA56" s="417"/>
      <c r="CB56" s="417"/>
      <c r="CC56" s="417"/>
      <c r="CD56" s="417"/>
      <c r="CE56" s="417"/>
      <c r="CF56" s="417"/>
      <c r="CG56" s="417"/>
      <c r="CH56" s="417"/>
      <c r="CI56" s="417"/>
      <c r="CJ56" s="417"/>
      <c r="CK56" s="417"/>
      <c r="CL56" s="417"/>
      <c r="CM56" s="417"/>
      <c r="CN56" s="417"/>
      <c r="CO56" s="417"/>
      <c r="CP56" s="417"/>
      <c r="CQ56" s="417"/>
      <c r="CR56" s="417"/>
      <c r="CS56" s="417"/>
      <c r="CT56" s="417"/>
      <c r="CU56" s="417"/>
      <c r="CV56" s="417"/>
      <c r="CW56" s="417"/>
      <c r="CX56" s="417"/>
      <c r="CY56" s="417"/>
      <c r="CZ56" s="417"/>
      <c r="DA56" s="417"/>
      <c r="DB56" s="417"/>
      <c r="DC56" s="417"/>
      <c r="DD56" s="417"/>
      <c r="DE56" s="417"/>
      <c r="DF56" s="417"/>
      <c r="DG56" s="417"/>
      <c r="DH56" s="417"/>
      <c r="DI56" s="417"/>
      <c r="DJ56" s="417"/>
      <c r="DK56" s="417"/>
      <c r="DL56" s="417"/>
      <c r="DM56" s="417"/>
      <c r="DN56" s="417"/>
      <c r="DO56" s="417"/>
      <c r="DP56" s="417"/>
      <c r="DQ56" s="417"/>
      <c r="DR56" s="417"/>
      <c r="DS56" s="417"/>
      <c r="DT56" s="417"/>
      <c r="DU56" s="417"/>
      <c r="DV56" s="417"/>
      <c r="DW56" s="417"/>
      <c r="DX56" s="417"/>
      <c r="DY56" s="417"/>
      <c r="DZ56" s="417"/>
      <c r="EA56" s="417"/>
      <c r="EB56" s="417"/>
      <c r="EC56" s="417"/>
      <c r="ED56" s="417"/>
      <c r="EE56" s="417"/>
      <c r="EF56" s="417"/>
      <c r="EG56" s="417"/>
      <c r="EH56" s="417"/>
      <c r="EI56" s="417"/>
    </row>
    <row r="57" spans="1:139" ht="17.100000000000001" customHeight="1" x14ac:dyDescent="0.25">
      <c r="A57" s="624"/>
      <c r="B57" s="611"/>
      <c r="C57" s="435" t="s">
        <v>202</v>
      </c>
      <c r="D57" s="608">
        <v>0.13</v>
      </c>
      <c r="E57" s="608"/>
      <c r="F57" s="608">
        <v>0.13</v>
      </c>
      <c r="G57" s="608"/>
      <c r="H57" s="608">
        <v>0.1</v>
      </c>
      <c r="I57" s="608"/>
      <c r="J57" s="436" t="str">
        <f>IF('Encodage réponses Es'!J39=0,"",COUNTIF('Encodage réponses Es'!J3:J37,2)/'Encodage réponses Es'!J39)</f>
        <v/>
      </c>
      <c r="K57" s="436"/>
      <c r="L57" s="627"/>
      <c r="M57" s="627"/>
      <c r="N57" s="627"/>
      <c r="O57" s="417"/>
      <c r="P57" s="417"/>
      <c r="Q57" s="417"/>
      <c r="R57" s="417"/>
      <c r="S57" s="417"/>
      <c r="T57" s="417"/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7"/>
      <c r="AF57" s="417"/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417"/>
      <c r="BC57" s="417"/>
      <c r="BD57" s="417"/>
      <c r="BE57" s="417"/>
      <c r="BF57" s="417"/>
      <c r="BG57" s="417"/>
      <c r="BH57" s="417"/>
      <c r="BI57" s="417"/>
      <c r="BJ57" s="417"/>
      <c r="BK57" s="417"/>
      <c r="BL57" s="417"/>
      <c r="BM57" s="417"/>
      <c r="BN57" s="417"/>
      <c r="BO57" s="417"/>
      <c r="BP57" s="417"/>
      <c r="BQ57" s="417"/>
      <c r="BR57" s="417"/>
      <c r="BS57" s="417"/>
      <c r="BT57" s="417"/>
      <c r="BU57" s="417"/>
      <c r="BV57" s="417"/>
      <c r="BW57" s="417"/>
      <c r="BX57" s="417"/>
      <c r="BY57" s="417"/>
      <c r="BZ57" s="417"/>
      <c r="CA57" s="417"/>
      <c r="CB57" s="417"/>
      <c r="CC57" s="417"/>
      <c r="CD57" s="417"/>
      <c r="CE57" s="417"/>
      <c r="CF57" s="417"/>
      <c r="CG57" s="417"/>
      <c r="CH57" s="417"/>
      <c r="CI57" s="417"/>
      <c r="CJ57" s="417"/>
      <c r="CK57" s="417"/>
      <c r="CL57" s="417"/>
      <c r="CM57" s="417"/>
      <c r="CN57" s="417"/>
      <c r="CO57" s="417"/>
      <c r="CP57" s="417"/>
      <c r="CQ57" s="417"/>
      <c r="CR57" s="417"/>
      <c r="CS57" s="417"/>
      <c r="CT57" s="417"/>
      <c r="CU57" s="417"/>
      <c r="CV57" s="417"/>
      <c r="CW57" s="417"/>
      <c r="CX57" s="417"/>
      <c r="CY57" s="417"/>
      <c r="CZ57" s="417"/>
      <c r="DA57" s="417"/>
      <c r="DB57" s="417"/>
      <c r="DC57" s="417"/>
      <c r="DD57" s="417"/>
      <c r="DE57" s="417"/>
      <c r="DF57" s="417"/>
      <c r="DG57" s="417"/>
      <c r="DH57" s="417"/>
      <c r="DI57" s="417"/>
      <c r="DJ57" s="417"/>
      <c r="DK57" s="417"/>
      <c r="DL57" s="417"/>
      <c r="DM57" s="417"/>
      <c r="DN57" s="417"/>
      <c r="DO57" s="417"/>
      <c r="DP57" s="417"/>
      <c r="DQ57" s="417"/>
      <c r="DR57" s="417"/>
      <c r="DS57" s="417"/>
      <c r="DT57" s="417"/>
      <c r="DU57" s="417"/>
      <c r="DV57" s="417"/>
      <c r="DW57" s="417"/>
      <c r="DX57" s="417"/>
      <c r="DY57" s="417"/>
      <c r="DZ57" s="417"/>
      <c r="EA57" s="417"/>
      <c r="EB57" s="417"/>
      <c r="EC57" s="417"/>
      <c r="ED57" s="417"/>
      <c r="EE57" s="417"/>
      <c r="EF57" s="417"/>
      <c r="EG57" s="417"/>
      <c r="EH57" s="417"/>
      <c r="EI57" s="417"/>
    </row>
    <row r="58" spans="1:139" ht="17.100000000000001" customHeight="1" x14ac:dyDescent="0.25">
      <c r="A58" s="625"/>
      <c r="B58" s="612"/>
      <c r="C58" s="470" t="s">
        <v>186</v>
      </c>
      <c r="D58" s="609">
        <v>0.04</v>
      </c>
      <c r="E58" s="609"/>
      <c r="F58" s="609">
        <v>0.04</v>
      </c>
      <c r="G58" s="609"/>
      <c r="H58" s="609">
        <v>0.03</v>
      </c>
      <c r="I58" s="609"/>
      <c r="J58" s="469" t="str">
        <f>IF('Encodage réponses Es'!J39=0,"",'Encodage réponses Es'!J41/'Encodage réponses Es'!J39)</f>
        <v/>
      </c>
      <c r="K58" s="469"/>
      <c r="L58" s="628"/>
      <c r="M58" s="628"/>
      <c r="N58" s="628"/>
      <c r="O58" s="417"/>
      <c r="P58" s="417"/>
      <c r="Q58" s="417"/>
      <c r="R58" s="417"/>
      <c r="S58" s="417"/>
      <c r="T58" s="417"/>
      <c r="U58" s="417"/>
      <c r="V58" s="417"/>
      <c r="W58" s="417"/>
      <c r="X58" s="417"/>
      <c r="Y58" s="417"/>
      <c r="Z58" s="417"/>
      <c r="AA58" s="417"/>
      <c r="AB58" s="417"/>
      <c r="AC58" s="417"/>
      <c r="AD58" s="417"/>
      <c r="AE58" s="417"/>
      <c r="AF58" s="417"/>
      <c r="AG58" s="417"/>
      <c r="AH58" s="417"/>
      <c r="AI58" s="417"/>
      <c r="AJ58" s="417"/>
      <c r="AK58" s="417"/>
      <c r="AL58" s="417"/>
      <c r="AM58" s="417"/>
      <c r="AN58" s="417"/>
      <c r="AO58" s="417"/>
      <c r="AP58" s="417"/>
      <c r="AQ58" s="417"/>
      <c r="AR58" s="417"/>
      <c r="AS58" s="417"/>
      <c r="AT58" s="417"/>
      <c r="AU58" s="417"/>
      <c r="AV58" s="417"/>
      <c r="AW58" s="417"/>
      <c r="AX58" s="417"/>
      <c r="AY58" s="417"/>
      <c r="AZ58" s="417"/>
      <c r="BA58" s="417"/>
      <c r="BB58" s="417"/>
      <c r="BC58" s="417"/>
      <c r="BD58" s="417"/>
      <c r="BE58" s="417"/>
      <c r="BF58" s="417"/>
      <c r="BG58" s="417"/>
      <c r="BH58" s="417"/>
      <c r="BI58" s="417"/>
      <c r="BJ58" s="417"/>
      <c r="BK58" s="417"/>
      <c r="BL58" s="417"/>
      <c r="BM58" s="417"/>
      <c r="BN58" s="417"/>
      <c r="BO58" s="417"/>
      <c r="BP58" s="417"/>
      <c r="BQ58" s="417"/>
      <c r="BR58" s="417"/>
      <c r="BS58" s="417"/>
      <c r="BT58" s="417"/>
      <c r="BU58" s="417"/>
      <c r="BV58" s="417"/>
      <c r="BW58" s="417"/>
      <c r="BX58" s="417"/>
      <c r="BY58" s="417"/>
      <c r="BZ58" s="417"/>
      <c r="CA58" s="417"/>
      <c r="CB58" s="417"/>
      <c r="CC58" s="417"/>
      <c r="CD58" s="417"/>
      <c r="CE58" s="417"/>
      <c r="CF58" s="417"/>
      <c r="CG58" s="417"/>
      <c r="CH58" s="417"/>
      <c r="CI58" s="417"/>
      <c r="CJ58" s="417"/>
      <c r="CK58" s="417"/>
      <c r="CL58" s="417"/>
      <c r="CM58" s="417"/>
      <c r="CN58" s="417"/>
      <c r="CO58" s="417"/>
      <c r="CP58" s="417"/>
      <c r="CQ58" s="417"/>
      <c r="CR58" s="417"/>
      <c r="CS58" s="417"/>
      <c r="CT58" s="417"/>
      <c r="CU58" s="417"/>
      <c r="CV58" s="417"/>
      <c r="CW58" s="417"/>
      <c r="CX58" s="417"/>
      <c r="CY58" s="417"/>
      <c r="CZ58" s="417"/>
      <c r="DA58" s="417"/>
      <c r="DB58" s="417"/>
      <c r="DC58" s="417"/>
      <c r="DD58" s="417"/>
      <c r="DE58" s="417"/>
      <c r="DF58" s="417"/>
      <c r="DG58" s="417"/>
      <c r="DH58" s="417"/>
      <c r="DI58" s="417"/>
      <c r="DJ58" s="417"/>
      <c r="DK58" s="417"/>
      <c r="DL58" s="417"/>
      <c r="DM58" s="417"/>
      <c r="DN58" s="417"/>
      <c r="DO58" s="417"/>
      <c r="DP58" s="417"/>
      <c r="DQ58" s="417"/>
      <c r="DR58" s="417"/>
      <c r="DS58" s="417"/>
      <c r="DT58" s="417"/>
      <c r="DU58" s="417"/>
      <c r="DV58" s="417"/>
      <c r="DW58" s="417"/>
      <c r="DX58" s="417"/>
      <c r="DY58" s="417"/>
      <c r="DZ58" s="417"/>
      <c r="EA58" s="417"/>
      <c r="EB58" s="417"/>
      <c r="EC58" s="417"/>
      <c r="ED58" s="417"/>
      <c r="EE58" s="417"/>
      <c r="EF58" s="417"/>
      <c r="EG58" s="417"/>
      <c r="EH58" s="417"/>
      <c r="EI58" s="417"/>
    </row>
    <row r="59" spans="1:139" ht="17.100000000000001" customHeight="1" x14ac:dyDescent="0.25">
      <c r="A59" s="624" t="s">
        <v>184</v>
      </c>
      <c r="B59" s="629">
        <v>2</v>
      </c>
      <c r="C59" s="443" t="s">
        <v>185</v>
      </c>
      <c r="D59" s="610">
        <v>0.31</v>
      </c>
      <c r="E59" s="610"/>
      <c r="F59" s="610">
        <v>0.34</v>
      </c>
      <c r="G59" s="610"/>
      <c r="H59" s="610">
        <v>0.15</v>
      </c>
      <c r="I59" s="610"/>
      <c r="J59" s="444" t="str">
        <f>'Encodage réponses Es'!K45</f>
        <v/>
      </c>
      <c r="K59" s="444"/>
      <c r="L59" s="624"/>
      <c r="M59" s="624"/>
      <c r="N59" s="624"/>
    </row>
    <row r="60" spans="1:139" ht="17.100000000000001" customHeight="1" x14ac:dyDescent="0.25">
      <c r="A60" s="625"/>
      <c r="B60" s="630"/>
      <c r="C60" s="465" t="s">
        <v>186</v>
      </c>
      <c r="D60" s="613">
        <v>0.08</v>
      </c>
      <c r="E60" s="613"/>
      <c r="F60" s="613">
        <v>0.08</v>
      </c>
      <c r="G60" s="613"/>
      <c r="H60" s="613">
        <v>0.05</v>
      </c>
      <c r="I60" s="613"/>
      <c r="J60" s="464" t="str">
        <f>IF('Encodage réponses Es'!K39=0,"",'Encodage réponses Es'!K41/'Encodage réponses Es'!K39)</f>
        <v/>
      </c>
      <c r="K60" s="464"/>
      <c r="L60" s="625"/>
      <c r="M60" s="625"/>
      <c r="N60" s="625"/>
    </row>
    <row r="61" spans="1:139" ht="9.75" customHeight="1" x14ac:dyDescent="0.25">
      <c r="A61" s="418"/>
      <c r="B61" s="418"/>
      <c r="C61" s="419"/>
      <c r="D61" s="419"/>
      <c r="E61" s="420"/>
      <c r="F61" s="421"/>
      <c r="G61" s="421"/>
      <c r="H61" s="420"/>
      <c r="I61" s="420"/>
      <c r="J61" s="422"/>
      <c r="K61" s="422"/>
      <c r="L61" s="418"/>
      <c r="M61" s="418"/>
      <c r="N61" s="423"/>
    </row>
    <row r="62" spans="1:139" ht="20.100000000000001" customHeight="1" x14ac:dyDescent="0.25">
      <c r="A62" s="631" t="s">
        <v>203</v>
      </c>
      <c r="B62" s="631"/>
      <c r="C62" s="631"/>
      <c r="D62" s="631"/>
      <c r="E62" s="631"/>
      <c r="F62" s="631"/>
      <c r="G62" s="631"/>
      <c r="H62" s="631"/>
      <c r="I62" s="631"/>
      <c r="J62" s="631"/>
      <c r="K62" s="631"/>
      <c r="L62" s="631"/>
      <c r="M62" s="631"/>
      <c r="N62" s="631"/>
    </row>
    <row r="63" spans="1:139" ht="20.100000000000001" customHeight="1" x14ac:dyDescent="0.25">
      <c r="A63" s="616" t="s">
        <v>204</v>
      </c>
      <c r="B63" s="616"/>
      <c r="C63" s="616"/>
      <c r="D63" s="616"/>
      <c r="E63" s="616"/>
      <c r="F63" s="616"/>
      <c r="G63" s="616"/>
      <c r="H63" s="616"/>
      <c r="I63" s="616"/>
      <c r="J63" s="616"/>
      <c r="K63" s="616"/>
      <c r="L63" s="616"/>
      <c r="M63" s="616"/>
      <c r="N63" s="616"/>
    </row>
    <row r="64" spans="1:139" s="424" customFormat="1" ht="20.100000000000001" customHeight="1" x14ac:dyDescent="0.25">
      <c r="A64" s="466" t="s">
        <v>179</v>
      </c>
      <c r="B64" s="617" t="s">
        <v>180</v>
      </c>
      <c r="C64" s="617"/>
      <c r="D64" s="617" t="s">
        <v>181</v>
      </c>
      <c r="E64" s="617"/>
      <c r="F64" s="621" t="s">
        <v>175</v>
      </c>
      <c r="G64" s="621"/>
      <c r="H64" s="621" t="s">
        <v>176</v>
      </c>
      <c r="I64" s="621"/>
      <c r="J64" s="618" t="s">
        <v>173</v>
      </c>
      <c r="K64" s="618"/>
      <c r="L64" s="615" t="s">
        <v>182</v>
      </c>
      <c r="M64" s="615"/>
      <c r="N64" s="615"/>
    </row>
    <row r="65" spans="1:14" ht="17.100000000000001" customHeight="1" x14ac:dyDescent="0.25">
      <c r="A65" s="624" t="s">
        <v>190</v>
      </c>
      <c r="B65" s="619" t="s">
        <v>88</v>
      </c>
      <c r="C65" s="438" t="s">
        <v>185</v>
      </c>
      <c r="D65" s="608">
        <v>0.86</v>
      </c>
      <c r="E65" s="608"/>
      <c r="F65" s="608">
        <v>0.87</v>
      </c>
      <c r="G65" s="608"/>
      <c r="H65" s="608">
        <v>0.75</v>
      </c>
      <c r="I65" s="608"/>
      <c r="J65" s="399" t="str">
        <f>'Encodage réponses Es'!W45</f>
        <v/>
      </c>
      <c r="K65" s="399"/>
      <c r="L65" s="622"/>
      <c r="M65" s="622"/>
      <c r="N65" s="622"/>
    </row>
    <row r="66" spans="1:14" ht="17.100000000000001" customHeight="1" x14ac:dyDescent="0.25">
      <c r="A66" s="624"/>
      <c r="B66" s="620"/>
      <c r="C66" s="468" t="s">
        <v>186</v>
      </c>
      <c r="D66" s="609">
        <v>0</v>
      </c>
      <c r="E66" s="609"/>
      <c r="F66" s="623">
        <v>0</v>
      </c>
      <c r="G66" s="623"/>
      <c r="H66" s="609">
        <v>0</v>
      </c>
      <c r="I66" s="609"/>
      <c r="J66" s="467" t="str">
        <f>IF('Encodage réponses Es'!W39=0,"",'Encodage réponses Es'!W41/'Encodage réponses Es'!W39)</f>
        <v/>
      </c>
      <c r="K66" s="467"/>
      <c r="L66" s="615"/>
      <c r="M66" s="615"/>
      <c r="N66" s="615"/>
    </row>
    <row r="67" spans="1:14" s="390" customFormat="1" ht="17.100000000000001" customHeight="1" x14ac:dyDescent="0.25">
      <c r="A67" s="624"/>
      <c r="B67" s="629" t="s">
        <v>89</v>
      </c>
      <c r="C67" s="443" t="s">
        <v>185</v>
      </c>
      <c r="D67" s="610">
        <v>0.46</v>
      </c>
      <c r="E67" s="610"/>
      <c r="F67" s="610">
        <v>0.47</v>
      </c>
      <c r="G67" s="610"/>
      <c r="H67" s="610">
        <v>0.39</v>
      </c>
      <c r="I67" s="610"/>
      <c r="J67" s="444" t="str">
        <f>'Encodage réponses Es'!X45</f>
        <v/>
      </c>
      <c r="K67" s="444"/>
      <c r="L67" s="624"/>
      <c r="M67" s="624"/>
      <c r="N67" s="624"/>
    </row>
    <row r="68" spans="1:14" ht="17.100000000000001" customHeight="1" x14ac:dyDescent="0.25">
      <c r="A68" s="624"/>
      <c r="B68" s="630"/>
      <c r="C68" s="465" t="s">
        <v>186</v>
      </c>
      <c r="D68" s="613">
        <v>0.05</v>
      </c>
      <c r="E68" s="613"/>
      <c r="F68" s="613">
        <v>0.05</v>
      </c>
      <c r="G68" s="613"/>
      <c r="H68" s="613">
        <v>0.05</v>
      </c>
      <c r="I68" s="613"/>
      <c r="J68" s="464" t="str">
        <f>IF('Encodage réponses Es'!X39=0,"",'Encodage réponses Es'!X41/'Encodage réponses Es'!X39)</f>
        <v/>
      </c>
      <c r="K68" s="464"/>
      <c r="L68" s="625"/>
      <c r="M68" s="625"/>
      <c r="N68" s="625"/>
    </row>
    <row r="69" spans="1:14" ht="17.100000000000001" customHeight="1" x14ac:dyDescent="0.25">
      <c r="A69" s="624"/>
      <c r="B69" s="619" t="s">
        <v>90</v>
      </c>
      <c r="C69" s="438" t="s">
        <v>185</v>
      </c>
      <c r="D69" s="608">
        <v>0.56000000000000005</v>
      </c>
      <c r="E69" s="608"/>
      <c r="F69" s="608">
        <v>0.59</v>
      </c>
      <c r="G69" s="608"/>
      <c r="H69" s="608">
        <v>0.35</v>
      </c>
      <c r="I69" s="608"/>
      <c r="J69" s="399" t="str">
        <f>'Encodage réponses Es'!Y45</f>
        <v/>
      </c>
      <c r="K69" s="399"/>
      <c r="L69" s="624"/>
      <c r="M69" s="624"/>
      <c r="N69" s="624"/>
    </row>
    <row r="70" spans="1:14" ht="17.100000000000001" customHeight="1" x14ac:dyDescent="0.25">
      <c r="A70" s="624"/>
      <c r="B70" s="620"/>
      <c r="C70" s="468" t="s">
        <v>186</v>
      </c>
      <c r="D70" s="609">
        <v>0.04</v>
      </c>
      <c r="E70" s="609"/>
      <c r="F70" s="623">
        <v>0.04</v>
      </c>
      <c r="G70" s="623"/>
      <c r="H70" s="609">
        <v>0.03</v>
      </c>
      <c r="I70" s="609"/>
      <c r="J70" s="467" t="str">
        <f>IF('Encodage réponses Es'!Y39=0,"",'Encodage réponses Es'!Y41/'Encodage réponses Es'!Y39)</f>
        <v/>
      </c>
      <c r="K70" s="467"/>
      <c r="L70" s="625"/>
      <c r="M70" s="625"/>
      <c r="N70" s="625"/>
    </row>
    <row r="71" spans="1:14" s="390" customFormat="1" ht="17.100000000000001" customHeight="1" x14ac:dyDescent="0.25">
      <c r="A71" s="624"/>
      <c r="B71" s="629" t="s">
        <v>91</v>
      </c>
      <c r="C71" s="443" t="s">
        <v>185</v>
      </c>
      <c r="D71" s="610">
        <v>0.57999999999999996</v>
      </c>
      <c r="E71" s="610"/>
      <c r="F71" s="610">
        <v>0.59</v>
      </c>
      <c r="G71" s="610"/>
      <c r="H71" s="610">
        <v>0.47</v>
      </c>
      <c r="I71" s="610"/>
      <c r="J71" s="444" t="str">
        <f>'Encodage réponses Es'!Z45</f>
        <v/>
      </c>
      <c r="K71" s="444"/>
      <c r="L71" s="624"/>
      <c r="M71" s="624"/>
      <c r="N71" s="624"/>
    </row>
    <row r="72" spans="1:14" ht="17.100000000000001" customHeight="1" x14ac:dyDescent="0.25">
      <c r="A72" s="624"/>
      <c r="B72" s="630"/>
      <c r="C72" s="465" t="s">
        <v>186</v>
      </c>
      <c r="D72" s="613">
        <v>0.01</v>
      </c>
      <c r="E72" s="613"/>
      <c r="F72" s="613">
        <v>0.01</v>
      </c>
      <c r="G72" s="613"/>
      <c r="H72" s="613">
        <v>0</v>
      </c>
      <c r="I72" s="613"/>
      <c r="J72" s="464" t="str">
        <f>IF('Encodage réponses Es'!Z39=0,"",'Encodage réponses Es'!Z41/'Encodage réponses Es'!Z39)</f>
        <v/>
      </c>
      <c r="K72" s="464"/>
      <c r="L72" s="625"/>
      <c r="M72" s="625"/>
      <c r="N72" s="625"/>
    </row>
    <row r="73" spans="1:14" ht="17.100000000000001" customHeight="1" x14ac:dyDescent="0.25">
      <c r="A73" s="624"/>
      <c r="B73" s="619" t="s">
        <v>92</v>
      </c>
      <c r="C73" s="438" t="s">
        <v>185</v>
      </c>
      <c r="D73" s="608">
        <v>0.16</v>
      </c>
      <c r="E73" s="608"/>
      <c r="F73" s="608">
        <v>0.17</v>
      </c>
      <c r="G73" s="608"/>
      <c r="H73" s="608">
        <v>0.14000000000000001</v>
      </c>
      <c r="I73" s="608"/>
      <c r="J73" s="399" t="str">
        <f>'Encodage réponses Es'!AA45</f>
        <v/>
      </c>
      <c r="K73" s="399"/>
      <c r="L73" s="624"/>
      <c r="M73" s="624"/>
      <c r="N73" s="624"/>
    </row>
    <row r="74" spans="1:14" ht="17.100000000000001" customHeight="1" x14ac:dyDescent="0.25">
      <c r="A74" s="624"/>
      <c r="B74" s="632"/>
      <c r="C74" s="468" t="s">
        <v>186</v>
      </c>
      <c r="D74" s="609">
        <v>0.08</v>
      </c>
      <c r="E74" s="609"/>
      <c r="F74" s="623">
        <v>0.08</v>
      </c>
      <c r="G74" s="623"/>
      <c r="H74" s="609">
        <v>0.04</v>
      </c>
      <c r="I74" s="609"/>
      <c r="J74" s="467" t="str">
        <f>IF('Encodage réponses Es'!AA39=0,"",'Encodage réponses Es'!AA41/'Encodage réponses Es'!AA39)</f>
        <v/>
      </c>
      <c r="K74" s="467"/>
      <c r="L74" s="625"/>
      <c r="M74" s="625"/>
      <c r="N74" s="625"/>
    </row>
    <row r="75" spans="1:14" s="390" customFormat="1" ht="17.100000000000001" customHeight="1" x14ac:dyDescent="0.25">
      <c r="A75" s="624"/>
      <c r="B75" s="629" t="s">
        <v>93</v>
      </c>
      <c r="C75" s="443" t="s">
        <v>185</v>
      </c>
      <c r="D75" s="610">
        <v>0.13</v>
      </c>
      <c r="E75" s="610"/>
      <c r="F75" s="610">
        <v>0.13</v>
      </c>
      <c r="G75" s="610"/>
      <c r="H75" s="610">
        <v>7.0000000000000007E-2</v>
      </c>
      <c r="I75" s="610"/>
      <c r="J75" s="444" t="str">
        <f>'Encodage réponses Es'!AB45</f>
        <v/>
      </c>
      <c r="K75" s="444"/>
      <c r="L75" s="624"/>
      <c r="M75" s="624"/>
      <c r="N75" s="624"/>
    </row>
    <row r="76" spans="1:14" ht="17.100000000000001" customHeight="1" x14ac:dyDescent="0.25">
      <c r="A76" s="625"/>
      <c r="B76" s="630"/>
      <c r="C76" s="465" t="s">
        <v>186</v>
      </c>
      <c r="D76" s="613">
        <v>0.05</v>
      </c>
      <c r="E76" s="613"/>
      <c r="F76" s="613">
        <v>0.05</v>
      </c>
      <c r="G76" s="613"/>
      <c r="H76" s="613">
        <v>0.01</v>
      </c>
      <c r="I76" s="613"/>
      <c r="J76" s="464" t="str">
        <f>IF('Encodage réponses Es'!AB39=0,"",'Encodage réponses Es'!AB41/'Encodage réponses Es'!AB39)</f>
        <v/>
      </c>
      <c r="K76" s="464"/>
      <c r="L76" s="625"/>
      <c r="M76" s="625"/>
      <c r="N76" s="625"/>
    </row>
    <row r="77" spans="1:14" ht="6" customHeight="1" x14ac:dyDescent="0.25">
      <c r="A77" s="418"/>
      <c r="B77" s="419"/>
      <c r="C77" s="419"/>
      <c r="D77" s="421"/>
      <c r="E77" s="421"/>
      <c r="F77" s="421"/>
      <c r="G77" s="421"/>
      <c r="H77" s="421"/>
      <c r="I77" s="421"/>
      <c r="J77" s="426"/>
      <c r="K77" s="426"/>
      <c r="L77" s="418"/>
      <c r="M77" s="418"/>
      <c r="N77" s="423"/>
    </row>
    <row r="78" spans="1:14" ht="20.100000000000001" customHeight="1" x14ac:dyDescent="0.25">
      <c r="A78" s="616" t="s">
        <v>205</v>
      </c>
      <c r="B78" s="616"/>
      <c r="C78" s="616"/>
      <c r="D78" s="616"/>
      <c r="E78" s="616"/>
      <c r="F78" s="616"/>
      <c r="G78" s="616"/>
      <c r="H78" s="616"/>
      <c r="I78" s="616"/>
      <c r="J78" s="616"/>
      <c r="K78" s="616"/>
      <c r="L78" s="616"/>
      <c r="M78" s="616"/>
      <c r="N78" s="616"/>
    </row>
    <row r="79" spans="1:14" s="424" customFormat="1" ht="20.100000000000001" customHeight="1" x14ac:dyDescent="0.25">
      <c r="A79" s="440" t="s">
        <v>179</v>
      </c>
      <c r="B79" s="617" t="s">
        <v>180</v>
      </c>
      <c r="C79" s="617"/>
      <c r="D79" s="617" t="s">
        <v>181</v>
      </c>
      <c r="E79" s="617"/>
      <c r="F79" s="621" t="s">
        <v>175</v>
      </c>
      <c r="G79" s="621"/>
      <c r="H79" s="621" t="s">
        <v>176</v>
      </c>
      <c r="I79" s="621"/>
      <c r="J79" s="618" t="s">
        <v>173</v>
      </c>
      <c r="K79" s="618"/>
      <c r="L79" s="615" t="s">
        <v>182</v>
      </c>
      <c r="M79" s="615"/>
      <c r="N79" s="615"/>
    </row>
    <row r="80" spans="1:14" ht="33.9" customHeight="1" x14ac:dyDescent="0.25">
      <c r="A80" s="647" t="s">
        <v>189</v>
      </c>
      <c r="B80" s="468" t="s">
        <v>83</v>
      </c>
      <c r="C80" s="468" t="s">
        <v>185</v>
      </c>
      <c r="D80" s="609" t="s">
        <v>215</v>
      </c>
      <c r="E80" s="609"/>
      <c r="F80" s="609">
        <v>0.81</v>
      </c>
      <c r="G80" s="609"/>
      <c r="H80" s="609">
        <v>0.69</v>
      </c>
      <c r="I80" s="609"/>
      <c r="J80" s="467" t="str">
        <f>'Encodage réponses Es'!R45</f>
        <v/>
      </c>
      <c r="K80" s="467"/>
      <c r="L80" s="615"/>
      <c r="M80" s="615"/>
      <c r="N80" s="615"/>
    </row>
    <row r="81" spans="1:15" s="390" customFormat="1" ht="33.9" customHeight="1" x14ac:dyDescent="0.25">
      <c r="A81" s="624"/>
      <c r="B81" s="465" t="s">
        <v>84</v>
      </c>
      <c r="C81" s="465" t="s">
        <v>185</v>
      </c>
      <c r="D81" s="613" t="s">
        <v>216</v>
      </c>
      <c r="E81" s="613"/>
      <c r="F81" s="613">
        <v>0.93</v>
      </c>
      <c r="G81" s="613"/>
      <c r="H81" s="613">
        <v>0.89</v>
      </c>
      <c r="I81" s="613"/>
      <c r="J81" s="464" t="str">
        <f>'Encodage réponses Es'!S45</f>
        <v/>
      </c>
      <c r="K81" s="464"/>
      <c r="L81" s="625"/>
      <c r="M81" s="625"/>
      <c r="N81" s="625"/>
    </row>
    <row r="82" spans="1:15" ht="33.9" customHeight="1" x14ac:dyDescent="0.25">
      <c r="A82" s="624"/>
      <c r="B82" s="468" t="s">
        <v>85</v>
      </c>
      <c r="C82" s="468" t="s">
        <v>185</v>
      </c>
      <c r="D82" s="609" t="s">
        <v>217</v>
      </c>
      <c r="E82" s="609"/>
      <c r="F82" s="609">
        <v>0.64</v>
      </c>
      <c r="G82" s="609"/>
      <c r="H82" s="609">
        <v>0.56999999999999995</v>
      </c>
      <c r="I82" s="609"/>
      <c r="J82" s="467" t="str">
        <f>'Encodage réponses Es'!T45</f>
        <v/>
      </c>
      <c r="K82" s="467"/>
      <c r="L82" s="475"/>
      <c r="M82" s="475"/>
      <c r="N82" s="475"/>
    </row>
    <row r="83" spans="1:15" s="390" customFormat="1" ht="33.9" customHeight="1" x14ac:dyDescent="0.25">
      <c r="A83" s="624"/>
      <c r="B83" s="465" t="s">
        <v>86</v>
      </c>
      <c r="C83" s="465" t="s">
        <v>185</v>
      </c>
      <c r="D83" s="613" t="s">
        <v>218</v>
      </c>
      <c r="E83" s="613"/>
      <c r="F83" s="613">
        <v>0.48</v>
      </c>
      <c r="G83" s="613"/>
      <c r="H83" s="613">
        <v>0.5</v>
      </c>
      <c r="I83" s="613"/>
      <c r="J83" s="464" t="str">
        <f>'Encodage réponses Es'!U45</f>
        <v/>
      </c>
      <c r="K83" s="464"/>
      <c r="L83" s="475"/>
      <c r="M83" s="475"/>
      <c r="N83" s="475"/>
    </row>
    <row r="84" spans="1:15" ht="33.9" customHeight="1" x14ac:dyDescent="0.25">
      <c r="A84" s="648"/>
      <c r="B84" s="468" t="s">
        <v>87</v>
      </c>
      <c r="C84" s="468" t="s">
        <v>185</v>
      </c>
      <c r="D84" s="609" t="s">
        <v>219</v>
      </c>
      <c r="E84" s="609"/>
      <c r="F84" s="609">
        <v>0.78</v>
      </c>
      <c r="G84" s="609"/>
      <c r="H84" s="609">
        <v>0.78</v>
      </c>
      <c r="I84" s="609"/>
      <c r="J84" s="467" t="str">
        <f>'Encodage réponses Es'!V45</f>
        <v/>
      </c>
      <c r="K84" s="467"/>
      <c r="L84" s="475"/>
      <c r="M84" s="475"/>
      <c r="N84" s="475"/>
    </row>
    <row r="85" spans="1:15" ht="6" customHeight="1" x14ac:dyDescent="0.25">
      <c r="A85" s="434"/>
      <c r="B85" s="438"/>
      <c r="C85" s="438"/>
      <c r="D85" s="399"/>
      <c r="E85" s="439"/>
      <c r="F85" s="399"/>
      <c r="G85" s="399"/>
      <c r="H85" s="399"/>
      <c r="I85" s="399"/>
      <c r="J85" s="399"/>
      <c r="K85" s="399"/>
      <c r="L85" s="437"/>
      <c r="M85" s="437"/>
      <c r="N85" s="437"/>
    </row>
    <row r="86" spans="1:15" ht="20.100000000000001" customHeight="1" x14ac:dyDescent="0.25">
      <c r="A86" s="616" t="s">
        <v>206</v>
      </c>
      <c r="B86" s="616"/>
      <c r="C86" s="616"/>
      <c r="D86" s="616"/>
      <c r="E86" s="616"/>
      <c r="F86" s="616"/>
      <c r="G86" s="616"/>
      <c r="H86" s="616"/>
      <c r="I86" s="616"/>
      <c r="J86" s="616"/>
      <c r="K86" s="616"/>
      <c r="L86" s="616"/>
      <c r="M86" s="616"/>
      <c r="N86" s="616"/>
    </row>
    <row r="87" spans="1:15" s="424" customFormat="1" ht="20.100000000000001" customHeight="1" x14ac:dyDescent="0.25">
      <c r="A87" s="440" t="s">
        <v>179</v>
      </c>
      <c r="B87" s="642" t="s">
        <v>180</v>
      </c>
      <c r="C87" s="642"/>
      <c r="D87" s="642" t="s">
        <v>181</v>
      </c>
      <c r="E87" s="642"/>
      <c r="F87" s="643" t="s">
        <v>175</v>
      </c>
      <c r="G87" s="643"/>
      <c r="H87" s="643" t="s">
        <v>176</v>
      </c>
      <c r="I87" s="643"/>
      <c r="J87" s="644" t="s">
        <v>173</v>
      </c>
      <c r="K87" s="644"/>
      <c r="L87" s="645" t="s">
        <v>182</v>
      </c>
      <c r="M87" s="645"/>
      <c r="N87" s="645"/>
    </row>
    <row r="88" spans="1:15" ht="33.9" customHeight="1" x14ac:dyDescent="0.25">
      <c r="A88" s="445" t="s">
        <v>191</v>
      </c>
      <c r="B88" s="446">
        <v>10</v>
      </c>
      <c r="C88" s="446" t="s">
        <v>185</v>
      </c>
      <c r="D88" s="646" t="s">
        <v>220</v>
      </c>
      <c r="E88" s="646"/>
      <c r="F88" s="646">
        <v>0.67</v>
      </c>
      <c r="G88" s="646"/>
      <c r="H88" s="646">
        <v>0.41</v>
      </c>
      <c r="I88" s="646"/>
      <c r="J88" s="646" t="str">
        <f>'Encodage réponses Es'!AH45</f>
        <v/>
      </c>
      <c r="K88" s="646"/>
      <c r="L88" s="649"/>
      <c r="M88" s="649"/>
      <c r="N88" s="649"/>
    </row>
    <row r="89" spans="1:15" ht="6" customHeight="1" x14ac:dyDescent="0.25">
      <c r="A89" s="418"/>
      <c r="B89" s="419"/>
      <c r="C89" s="419"/>
      <c r="D89" s="421"/>
      <c r="E89" s="421"/>
      <c r="F89" s="421"/>
      <c r="G89" s="421"/>
      <c r="H89" s="421"/>
      <c r="I89" s="421"/>
      <c r="J89" s="426"/>
      <c r="K89" s="426"/>
      <c r="L89" s="418"/>
      <c r="M89" s="418"/>
      <c r="N89" s="423"/>
    </row>
    <row r="90" spans="1:15" ht="20.100000000000001" customHeight="1" x14ac:dyDescent="0.25">
      <c r="A90" s="616" t="s">
        <v>207</v>
      </c>
      <c r="B90" s="616"/>
      <c r="C90" s="616"/>
      <c r="D90" s="616"/>
      <c r="E90" s="616"/>
      <c r="F90" s="616"/>
      <c r="G90" s="616"/>
      <c r="H90" s="616"/>
      <c r="I90" s="616"/>
      <c r="J90" s="616"/>
      <c r="K90" s="616"/>
      <c r="L90" s="616"/>
      <c r="M90" s="616"/>
      <c r="N90" s="616"/>
    </row>
    <row r="91" spans="1:15" s="424" customFormat="1" ht="20.100000000000001" customHeight="1" x14ac:dyDescent="0.25">
      <c r="A91" s="466" t="s">
        <v>179</v>
      </c>
      <c r="B91" s="617" t="s">
        <v>180</v>
      </c>
      <c r="C91" s="617"/>
      <c r="D91" s="617" t="s">
        <v>181</v>
      </c>
      <c r="E91" s="617"/>
      <c r="F91" s="621" t="s">
        <v>175</v>
      </c>
      <c r="G91" s="621"/>
      <c r="H91" s="621" t="s">
        <v>176</v>
      </c>
      <c r="I91" s="621"/>
      <c r="J91" s="618" t="s">
        <v>173</v>
      </c>
      <c r="K91" s="618"/>
      <c r="L91" s="615" t="s">
        <v>182</v>
      </c>
      <c r="M91" s="615"/>
      <c r="N91" s="615"/>
    </row>
    <row r="92" spans="1:15" ht="33.9" customHeight="1" x14ac:dyDescent="0.25">
      <c r="A92" s="624" t="s">
        <v>193</v>
      </c>
      <c r="B92" s="468" t="s">
        <v>94</v>
      </c>
      <c r="C92" s="468" t="s">
        <v>185</v>
      </c>
      <c r="D92" s="609" t="s">
        <v>221</v>
      </c>
      <c r="E92" s="609"/>
      <c r="F92" s="609">
        <v>0.44</v>
      </c>
      <c r="G92" s="609"/>
      <c r="H92" s="609">
        <v>0.36</v>
      </c>
      <c r="I92" s="609"/>
      <c r="J92" s="467" t="str">
        <f>'Encodage réponses Es'!AC45</f>
        <v/>
      </c>
      <c r="K92" s="467"/>
      <c r="L92" s="615"/>
      <c r="M92" s="615"/>
      <c r="N92" s="615"/>
    </row>
    <row r="93" spans="1:15" s="390" customFormat="1" ht="33.9" customHeight="1" x14ac:dyDescent="0.25">
      <c r="A93" s="624"/>
      <c r="B93" s="478" t="s">
        <v>95</v>
      </c>
      <c r="C93" s="478" t="s">
        <v>185</v>
      </c>
      <c r="D93" s="613" t="s">
        <v>222</v>
      </c>
      <c r="E93" s="613"/>
      <c r="F93" s="613">
        <v>0.9</v>
      </c>
      <c r="G93" s="613"/>
      <c r="H93" s="613">
        <v>0.81</v>
      </c>
      <c r="I93" s="613"/>
      <c r="J93" s="464" t="str">
        <f>'Encodage réponses Es'!AD45</f>
        <v/>
      </c>
      <c r="K93" s="476"/>
      <c r="L93" s="625"/>
      <c r="M93" s="625"/>
      <c r="N93" s="625"/>
      <c r="O93" s="477"/>
    </row>
    <row r="94" spans="1:15" ht="33.9" customHeight="1" x14ac:dyDescent="0.25">
      <c r="A94" s="624"/>
      <c r="B94" s="468" t="s">
        <v>96</v>
      </c>
      <c r="C94" s="468" t="s">
        <v>185</v>
      </c>
      <c r="D94" s="609" t="s">
        <v>223</v>
      </c>
      <c r="E94" s="609"/>
      <c r="F94" s="609">
        <v>0.77</v>
      </c>
      <c r="G94" s="609"/>
      <c r="H94" s="609">
        <v>0.67</v>
      </c>
      <c r="I94" s="609"/>
      <c r="J94" s="467" t="str">
        <f>'Encodage réponses Es'!AE45</f>
        <v/>
      </c>
      <c r="K94" s="467"/>
      <c r="L94" s="475"/>
      <c r="M94" s="475"/>
      <c r="N94" s="475"/>
    </row>
    <row r="95" spans="1:15" s="390" customFormat="1" ht="33.9" customHeight="1" x14ac:dyDescent="0.25">
      <c r="A95" s="624"/>
      <c r="B95" s="465" t="s">
        <v>97</v>
      </c>
      <c r="C95" s="465" t="s">
        <v>185</v>
      </c>
      <c r="D95" s="613" t="s">
        <v>224</v>
      </c>
      <c r="E95" s="613"/>
      <c r="F95" s="613">
        <v>0.8</v>
      </c>
      <c r="G95" s="613"/>
      <c r="H95" s="613">
        <v>0.78</v>
      </c>
      <c r="I95" s="613"/>
      <c r="J95" s="464" t="str">
        <f>'Encodage réponses Es'!AF45</f>
        <v/>
      </c>
      <c r="K95" s="464"/>
      <c r="L95" s="475"/>
      <c r="M95" s="475"/>
      <c r="N95" s="475"/>
    </row>
    <row r="96" spans="1:15" ht="33.9" customHeight="1" x14ac:dyDescent="0.25">
      <c r="A96" s="625"/>
      <c r="B96" s="468" t="s">
        <v>98</v>
      </c>
      <c r="C96" s="468" t="s">
        <v>185</v>
      </c>
      <c r="D96" s="609" t="s">
        <v>225</v>
      </c>
      <c r="E96" s="609"/>
      <c r="F96" s="609">
        <v>0.72</v>
      </c>
      <c r="G96" s="609"/>
      <c r="H96" s="609">
        <v>0.52</v>
      </c>
      <c r="I96" s="609"/>
      <c r="J96" s="467" t="str">
        <f>'Encodage réponses Es'!AG45</f>
        <v/>
      </c>
      <c r="K96" s="467"/>
      <c r="L96" s="475"/>
      <c r="M96" s="475"/>
      <c r="N96" s="460"/>
    </row>
    <row r="97" spans="1:14" ht="6" customHeight="1" x14ac:dyDescent="0.25">
      <c r="A97" s="418"/>
      <c r="B97" s="419"/>
      <c r="C97" s="419"/>
      <c r="D97" s="421"/>
      <c r="E97" s="421"/>
      <c r="F97" s="421"/>
      <c r="G97" s="421"/>
      <c r="H97" s="421"/>
      <c r="I97" s="421"/>
      <c r="J97" s="426"/>
      <c r="K97" s="426"/>
      <c r="L97" s="418"/>
      <c r="M97" s="418"/>
      <c r="N97" s="423"/>
    </row>
    <row r="98" spans="1:14" ht="20.100000000000001" customHeight="1" x14ac:dyDescent="0.25">
      <c r="A98" s="616" t="s">
        <v>208</v>
      </c>
      <c r="B98" s="616"/>
      <c r="C98" s="616"/>
      <c r="D98" s="616"/>
      <c r="E98" s="616"/>
      <c r="F98" s="616"/>
      <c r="G98" s="616"/>
      <c r="H98" s="616"/>
      <c r="I98" s="616"/>
      <c r="J98" s="616"/>
      <c r="K98" s="616"/>
      <c r="L98" s="616"/>
      <c r="M98" s="616"/>
      <c r="N98" s="616"/>
    </row>
    <row r="99" spans="1:14" s="424" customFormat="1" ht="20.100000000000001" customHeight="1" x14ac:dyDescent="0.25">
      <c r="A99" s="466" t="s">
        <v>179</v>
      </c>
      <c r="B99" s="617" t="s">
        <v>180</v>
      </c>
      <c r="C99" s="617"/>
      <c r="D99" s="617" t="s">
        <v>181</v>
      </c>
      <c r="E99" s="617"/>
      <c r="F99" s="621" t="s">
        <v>175</v>
      </c>
      <c r="G99" s="621"/>
      <c r="H99" s="621" t="s">
        <v>176</v>
      </c>
      <c r="I99" s="621"/>
      <c r="J99" s="618" t="s">
        <v>173</v>
      </c>
      <c r="K99" s="618"/>
      <c r="L99" s="615" t="s">
        <v>182</v>
      </c>
      <c r="M99" s="615"/>
      <c r="N99" s="615"/>
    </row>
    <row r="100" spans="1:14" ht="33.9" customHeight="1" x14ac:dyDescent="0.25">
      <c r="A100" s="471">
        <v>6</v>
      </c>
      <c r="B100" s="468">
        <v>6</v>
      </c>
      <c r="C100" s="468" t="s">
        <v>185</v>
      </c>
      <c r="D100" s="609" t="s">
        <v>226</v>
      </c>
      <c r="E100" s="609"/>
      <c r="F100" s="609">
        <v>0.93</v>
      </c>
      <c r="G100" s="609"/>
      <c r="H100" s="609">
        <v>0.88</v>
      </c>
      <c r="I100" s="609"/>
      <c r="J100" s="467" t="str">
        <f>'Encodage réponses Es'!Q45</f>
        <v/>
      </c>
      <c r="K100" s="467"/>
      <c r="L100" s="615"/>
      <c r="M100" s="615"/>
      <c r="N100" s="615"/>
    </row>
    <row r="101" spans="1:14" s="390" customFormat="1" ht="33.9" customHeight="1" x14ac:dyDescent="0.25">
      <c r="A101" s="471">
        <v>11</v>
      </c>
      <c r="B101" s="465">
        <v>11</v>
      </c>
      <c r="C101" s="465" t="s">
        <v>185</v>
      </c>
      <c r="D101" s="613" t="s">
        <v>222</v>
      </c>
      <c r="E101" s="613"/>
      <c r="F101" s="613">
        <v>0.9</v>
      </c>
      <c r="G101" s="613"/>
      <c r="H101" s="613">
        <v>0.86</v>
      </c>
      <c r="I101" s="613"/>
      <c r="J101" s="464" t="str">
        <f>'Encodage réponses Es'!AI45</f>
        <v/>
      </c>
      <c r="K101" s="464"/>
      <c r="L101" s="625"/>
      <c r="M101" s="625"/>
      <c r="N101" s="625"/>
    </row>
    <row r="102" spans="1:14" ht="6" customHeight="1" x14ac:dyDescent="0.25">
      <c r="A102" s="418"/>
      <c r="B102" s="419"/>
      <c r="C102" s="419"/>
      <c r="D102" s="421"/>
      <c r="E102" s="421"/>
      <c r="F102" s="421"/>
      <c r="G102" s="421"/>
      <c r="H102" s="421"/>
      <c r="I102" s="421"/>
      <c r="J102" s="399"/>
      <c r="K102" s="399"/>
      <c r="L102" s="418"/>
      <c r="M102" s="418"/>
      <c r="N102" s="461"/>
    </row>
    <row r="103" spans="1:14" ht="20.100000000000001" customHeight="1" x14ac:dyDescent="0.25">
      <c r="A103" s="616" t="s">
        <v>209</v>
      </c>
      <c r="B103" s="616"/>
      <c r="C103" s="616"/>
      <c r="D103" s="616"/>
      <c r="E103" s="616"/>
      <c r="F103" s="616"/>
      <c r="G103" s="616"/>
      <c r="H103" s="616"/>
      <c r="I103" s="616"/>
      <c r="J103" s="616"/>
      <c r="K103" s="616"/>
      <c r="L103" s="616"/>
      <c r="M103" s="616"/>
      <c r="N103" s="616"/>
    </row>
    <row r="104" spans="1:14" s="424" customFormat="1" ht="20.100000000000001" customHeight="1" x14ac:dyDescent="0.25">
      <c r="A104" s="440" t="s">
        <v>179</v>
      </c>
      <c r="B104" s="617" t="s">
        <v>180</v>
      </c>
      <c r="C104" s="617"/>
      <c r="D104" s="617" t="s">
        <v>181</v>
      </c>
      <c r="E104" s="617"/>
      <c r="F104" s="621" t="s">
        <v>175</v>
      </c>
      <c r="G104" s="621"/>
      <c r="H104" s="621" t="s">
        <v>176</v>
      </c>
      <c r="I104" s="621"/>
      <c r="J104" s="618" t="s">
        <v>173</v>
      </c>
      <c r="K104" s="618"/>
      <c r="L104" s="615" t="s">
        <v>182</v>
      </c>
      <c r="M104" s="615"/>
      <c r="N104" s="615"/>
    </row>
    <row r="105" spans="1:14" ht="17.100000000000001" customHeight="1" x14ac:dyDescent="0.25">
      <c r="A105" s="647">
        <v>5</v>
      </c>
      <c r="B105" s="619">
        <v>5</v>
      </c>
      <c r="C105" s="438" t="s">
        <v>185</v>
      </c>
      <c r="D105" s="608">
        <v>0.31</v>
      </c>
      <c r="E105" s="608"/>
      <c r="F105" s="608">
        <v>0.32</v>
      </c>
      <c r="G105" s="608"/>
      <c r="H105" s="608">
        <v>0.25</v>
      </c>
      <c r="I105" s="608"/>
      <c r="J105" s="399" t="str">
        <f>'Encodage réponses Es'!P45</f>
        <v/>
      </c>
      <c r="K105" s="399"/>
      <c r="L105" s="622"/>
      <c r="M105" s="622"/>
      <c r="N105" s="622"/>
    </row>
    <row r="106" spans="1:14" ht="17.100000000000001" customHeight="1" x14ac:dyDescent="0.25">
      <c r="A106" s="625"/>
      <c r="B106" s="651"/>
      <c r="C106" s="468" t="s">
        <v>186</v>
      </c>
      <c r="D106" s="609">
        <v>0.55000000000000004</v>
      </c>
      <c r="E106" s="609"/>
      <c r="F106" s="623">
        <v>0.56000000000000005</v>
      </c>
      <c r="G106" s="623"/>
      <c r="H106" s="609">
        <v>0.48</v>
      </c>
      <c r="I106" s="609"/>
      <c r="J106" s="467" t="str">
        <f>IF('Encodage réponses Es'!P39=0,"",'Encodage réponses Es'!P41/'Encodage réponses Es'!P39)</f>
        <v/>
      </c>
      <c r="K106" s="467"/>
      <c r="L106" s="615"/>
      <c r="M106" s="615"/>
      <c r="N106" s="615"/>
    </row>
    <row r="107" spans="1:14" s="390" customFormat="1" ht="17.100000000000001" customHeight="1" x14ac:dyDescent="0.25">
      <c r="A107" s="624">
        <v>12</v>
      </c>
      <c r="B107" s="629">
        <v>12</v>
      </c>
      <c r="C107" s="443" t="s">
        <v>185</v>
      </c>
      <c r="D107" s="610">
        <v>0.25</v>
      </c>
      <c r="E107" s="610"/>
      <c r="F107" s="610">
        <v>0.26</v>
      </c>
      <c r="G107" s="610"/>
      <c r="H107" s="610">
        <v>0.18</v>
      </c>
      <c r="I107" s="610"/>
      <c r="J107" s="444" t="str">
        <f>'Encodage réponses Es'!AJ45</f>
        <v/>
      </c>
      <c r="K107" s="444"/>
      <c r="L107" s="624"/>
      <c r="M107" s="624"/>
      <c r="N107" s="624"/>
    </row>
    <row r="108" spans="1:14" s="390" customFormat="1" ht="17.100000000000001" customHeight="1" x14ac:dyDescent="0.25">
      <c r="A108" s="625"/>
      <c r="B108" s="630"/>
      <c r="C108" s="465" t="s">
        <v>186</v>
      </c>
      <c r="D108" s="613">
        <v>0.68</v>
      </c>
      <c r="E108" s="613"/>
      <c r="F108" s="613">
        <v>0.68</v>
      </c>
      <c r="G108" s="613"/>
      <c r="H108" s="613">
        <v>0.65</v>
      </c>
      <c r="I108" s="613"/>
      <c r="J108" s="464" t="str">
        <f>IF('Encodage réponses Es'!AJ39=0,"",'Encodage réponses Es'!AJ41/'Encodage réponses Es'!AJ39)</f>
        <v/>
      </c>
      <c r="K108" s="464"/>
      <c r="L108" s="625"/>
      <c r="M108" s="625"/>
      <c r="N108" s="625"/>
    </row>
    <row r="109" spans="1:14" ht="6" customHeight="1" x14ac:dyDescent="0.25">
      <c r="A109" s="418"/>
      <c r="B109" s="419"/>
      <c r="C109" s="419"/>
      <c r="D109" s="421"/>
      <c r="E109" s="421"/>
      <c r="F109" s="421"/>
      <c r="G109" s="421"/>
      <c r="H109" s="421"/>
      <c r="I109" s="421"/>
      <c r="J109" s="426"/>
      <c r="K109" s="426"/>
      <c r="L109" s="418"/>
      <c r="M109" s="418"/>
      <c r="N109" s="423"/>
    </row>
    <row r="110" spans="1:14" ht="20.100000000000001" customHeight="1" x14ac:dyDescent="0.25">
      <c r="A110" s="616" t="s">
        <v>210</v>
      </c>
      <c r="B110" s="616"/>
      <c r="C110" s="616"/>
      <c r="D110" s="616"/>
      <c r="E110" s="616"/>
      <c r="F110" s="616"/>
      <c r="G110" s="616"/>
      <c r="H110" s="616"/>
      <c r="I110" s="616"/>
      <c r="J110" s="616"/>
      <c r="K110" s="616"/>
      <c r="L110" s="616"/>
      <c r="M110" s="616"/>
      <c r="N110" s="616"/>
    </row>
    <row r="111" spans="1:14" s="424" customFormat="1" ht="20.100000000000001" customHeight="1" x14ac:dyDescent="0.25">
      <c r="A111" s="466" t="s">
        <v>179</v>
      </c>
      <c r="B111" s="617" t="s">
        <v>180</v>
      </c>
      <c r="C111" s="617"/>
      <c r="D111" s="617" t="s">
        <v>181</v>
      </c>
      <c r="E111" s="617"/>
      <c r="F111" s="621" t="s">
        <v>175</v>
      </c>
      <c r="G111" s="621"/>
      <c r="H111" s="621" t="s">
        <v>176</v>
      </c>
      <c r="I111" s="621"/>
      <c r="J111" s="618" t="s">
        <v>173</v>
      </c>
      <c r="K111" s="618"/>
      <c r="L111" s="615" t="s">
        <v>182</v>
      </c>
      <c r="M111" s="615"/>
      <c r="N111" s="615"/>
    </row>
    <row r="112" spans="1:14" ht="33.9" customHeight="1" x14ac:dyDescent="0.25">
      <c r="A112" s="473">
        <v>13</v>
      </c>
      <c r="B112" s="474">
        <v>13</v>
      </c>
      <c r="C112" s="474" t="s">
        <v>185</v>
      </c>
      <c r="D112" s="614" t="s">
        <v>227</v>
      </c>
      <c r="E112" s="614"/>
      <c r="F112" s="614">
        <v>0.89</v>
      </c>
      <c r="G112" s="614"/>
      <c r="H112" s="614">
        <v>0.77</v>
      </c>
      <c r="I112" s="614"/>
      <c r="J112" s="472" t="str">
        <f>'Encodage réponses Es'!AK45</f>
        <v/>
      </c>
      <c r="K112" s="472"/>
      <c r="L112" s="650"/>
      <c r="M112" s="650"/>
      <c r="N112" s="650"/>
    </row>
    <row r="113" spans="1:139" s="390" customFormat="1" ht="17.100000000000001" customHeight="1" x14ac:dyDescent="0.25">
      <c r="A113" s="624">
        <v>14</v>
      </c>
      <c r="B113" s="629">
        <v>14</v>
      </c>
      <c r="C113" s="443" t="s">
        <v>185</v>
      </c>
      <c r="D113" s="610">
        <v>0.33</v>
      </c>
      <c r="E113" s="610"/>
      <c r="F113" s="610">
        <v>0.35</v>
      </c>
      <c r="G113" s="610"/>
      <c r="H113" s="610">
        <v>0.16</v>
      </c>
      <c r="I113" s="610"/>
      <c r="J113" s="444" t="str">
        <f>'Encodage réponses Es'!AL45</f>
        <v/>
      </c>
      <c r="K113" s="444"/>
      <c r="L113" s="624"/>
      <c r="M113" s="624"/>
      <c r="N113" s="624"/>
    </row>
    <row r="114" spans="1:139" s="390" customFormat="1" ht="17.100000000000001" customHeight="1" x14ac:dyDescent="0.25">
      <c r="A114" s="625"/>
      <c r="B114" s="630"/>
      <c r="C114" s="465" t="s">
        <v>186</v>
      </c>
      <c r="D114" s="613">
        <v>7.0000000000000007E-2</v>
      </c>
      <c r="E114" s="613"/>
      <c r="F114" s="613">
        <v>0.08</v>
      </c>
      <c r="G114" s="613"/>
      <c r="H114" s="613">
        <v>0.06</v>
      </c>
      <c r="I114" s="613"/>
      <c r="J114" s="464" t="str">
        <f>IF('Encodage réponses Es'!AL39=0,"",'Encodage réponses Es'!AL41/'Encodage réponses Es'!AL39)</f>
        <v/>
      </c>
      <c r="K114" s="464"/>
      <c r="L114" s="625"/>
      <c r="M114" s="625"/>
      <c r="N114" s="625"/>
    </row>
    <row r="115" spans="1:139" ht="33.9" customHeight="1" x14ac:dyDescent="0.25">
      <c r="A115" s="473">
        <v>15</v>
      </c>
      <c r="B115" s="474">
        <v>15</v>
      </c>
      <c r="C115" s="474" t="s">
        <v>185</v>
      </c>
      <c r="D115" s="614" t="s">
        <v>228</v>
      </c>
      <c r="E115" s="614"/>
      <c r="F115" s="614">
        <v>0.54</v>
      </c>
      <c r="G115" s="614"/>
      <c r="H115" s="614">
        <v>0.39</v>
      </c>
      <c r="I115" s="614"/>
      <c r="J115" s="472" t="str">
        <f>'Encodage réponses Es'!AM45</f>
        <v/>
      </c>
      <c r="K115" s="472"/>
      <c r="L115" s="650"/>
      <c r="M115" s="650"/>
      <c r="N115" s="650"/>
    </row>
    <row r="116" spans="1:139" ht="6" customHeight="1" x14ac:dyDescent="0.25">
      <c r="A116" s="418"/>
      <c r="B116" s="419"/>
      <c r="C116" s="419"/>
      <c r="D116" s="421"/>
      <c r="E116" s="421"/>
      <c r="F116" s="421"/>
      <c r="G116" s="421"/>
      <c r="H116" s="421"/>
      <c r="I116" s="421"/>
      <c r="J116" s="399"/>
      <c r="K116" s="399"/>
      <c r="L116" s="418"/>
      <c r="M116" s="418"/>
      <c r="N116" s="423"/>
    </row>
    <row r="117" spans="1:139" s="390" customFormat="1" ht="20.100000000000001" customHeight="1" x14ac:dyDescent="0.25">
      <c r="A117" s="636" t="s">
        <v>211</v>
      </c>
      <c r="B117" s="636"/>
      <c r="C117" s="636"/>
      <c r="D117" s="636"/>
      <c r="E117" s="636"/>
      <c r="F117" s="636"/>
      <c r="G117" s="636"/>
      <c r="H117" s="636"/>
      <c r="I117" s="636"/>
      <c r="J117" s="636"/>
      <c r="K117" s="636"/>
      <c r="L117" s="636"/>
      <c r="M117" s="636"/>
      <c r="N117" s="636"/>
    </row>
    <row r="118" spans="1:139" s="390" customFormat="1" ht="20.100000000000001" customHeight="1" x14ac:dyDescent="0.25">
      <c r="A118" s="631" t="s">
        <v>113</v>
      </c>
      <c r="B118" s="631"/>
      <c r="C118" s="631"/>
      <c r="D118" s="631"/>
      <c r="E118" s="631"/>
      <c r="F118" s="631"/>
      <c r="G118" s="631"/>
      <c r="H118" s="631"/>
      <c r="I118" s="631"/>
      <c r="J118" s="631"/>
      <c r="K118" s="631"/>
      <c r="L118" s="631"/>
      <c r="M118" s="631"/>
      <c r="N118" s="631"/>
    </row>
    <row r="119" spans="1:139" ht="20.100000000000001" customHeight="1" x14ac:dyDescent="0.25">
      <c r="A119" s="466" t="s">
        <v>179</v>
      </c>
      <c r="B119" s="617" t="s">
        <v>180</v>
      </c>
      <c r="C119" s="617"/>
      <c r="D119" s="617" t="s">
        <v>181</v>
      </c>
      <c r="E119" s="617"/>
      <c r="F119" s="621" t="s">
        <v>175</v>
      </c>
      <c r="G119" s="621"/>
      <c r="H119" s="621" t="s">
        <v>176</v>
      </c>
      <c r="I119" s="621"/>
      <c r="J119" s="618" t="s">
        <v>173</v>
      </c>
      <c r="K119" s="618"/>
      <c r="L119" s="615" t="s">
        <v>182</v>
      </c>
      <c r="M119" s="615"/>
      <c r="N119" s="615"/>
    </row>
    <row r="120" spans="1:139" ht="33.9" customHeight="1" x14ac:dyDescent="0.25">
      <c r="A120" s="624" t="s">
        <v>187</v>
      </c>
      <c r="B120" s="470" t="s">
        <v>79</v>
      </c>
      <c r="C120" s="470" t="s">
        <v>185</v>
      </c>
      <c r="D120" s="609">
        <v>0.52</v>
      </c>
      <c r="E120" s="609"/>
      <c r="F120" s="609">
        <v>0.55000000000000004</v>
      </c>
      <c r="G120" s="609"/>
      <c r="H120" s="609">
        <v>0.27</v>
      </c>
      <c r="I120" s="609"/>
      <c r="J120" s="469" t="str">
        <f>'Encodage réponses Es'!L45</f>
        <v/>
      </c>
      <c r="K120" s="469"/>
      <c r="L120" s="625"/>
      <c r="M120" s="625"/>
      <c r="N120" s="625"/>
      <c r="O120" s="417"/>
      <c r="P120" s="417"/>
      <c r="Q120" s="417"/>
      <c r="R120" s="417"/>
      <c r="S120" s="417"/>
      <c r="T120" s="417"/>
      <c r="U120" s="417"/>
      <c r="V120" s="417"/>
      <c r="W120" s="417"/>
      <c r="X120" s="417"/>
      <c r="Y120" s="417"/>
      <c r="Z120" s="417"/>
      <c r="AA120" s="417"/>
      <c r="AB120" s="417"/>
      <c r="AC120" s="417"/>
      <c r="AD120" s="417"/>
      <c r="AE120" s="417"/>
      <c r="AF120" s="417"/>
      <c r="AG120" s="417"/>
      <c r="AH120" s="417"/>
      <c r="AI120" s="417"/>
      <c r="AJ120" s="417"/>
      <c r="AK120" s="417"/>
      <c r="AL120" s="417"/>
      <c r="AM120" s="417"/>
      <c r="AN120" s="417"/>
      <c r="AO120" s="417"/>
      <c r="AP120" s="417"/>
      <c r="AQ120" s="417"/>
      <c r="AR120" s="417"/>
      <c r="AS120" s="417"/>
      <c r="AT120" s="417"/>
      <c r="AU120" s="417"/>
      <c r="AV120" s="417"/>
      <c r="AW120" s="417"/>
      <c r="AX120" s="417"/>
      <c r="AY120" s="417"/>
      <c r="AZ120" s="417"/>
      <c r="BA120" s="417"/>
      <c r="BB120" s="417"/>
      <c r="BC120" s="417"/>
      <c r="BD120" s="417"/>
      <c r="BE120" s="417"/>
      <c r="BF120" s="417"/>
      <c r="BG120" s="417"/>
      <c r="BH120" s="417"/>
      <c r="BI120" s="417"/>
      <c r="BJ120" s="417"/>
      <c r="BK120" s="417"/>
      <c r="BL120" s="417"/>
      <c r="BM120" s="417"/>
      <c r="BN120" s="417"/>
      <c r="BO120" s="417"/>
      <c r="BP120" s="417"/>
      <c r="BQ120" s="417"/>
      <c r="BR120" s="417"/>
      <c r="BS120" s="417"/>
      <c r="BT120" s="417"/>
      <c r="BU120" s="417"/>
      <c r="BV120" s="417"/>
      <c r="BW120" s="417"/>
      <c r="BX120" s="417"/>
      <c r="BY120" s="417"/>
      <c r="BZ120" s="417"/>
      <c r="CA120" s="417"/>
      <c r="CB120" s="417"/>
      <c r="CC120" s="417"/>
      <c r="CD120" s="417"/>
      <c r="CE120" s="417"/>
      <c r="CF120" s="417"/>
      <c r="CG120" s="417"/>
      <c r="CH120" s="417"/>
      <c r="CI120" s="417"/>
      <c r="CJ120" s="417"/>
      <c r="CK120" s="417"/>
      <c r="CL120" s="417"/>
      <c r="CM120" s="417"/>
      <c r="CN120" s="417"/>
      <c r="CO120" s="417"/>
      <c r="CP120" s="417"/>
      <c r="CQ120" s="417"/>
      <c r="CR120" s="417"/>
      <c r="CS120" s="417"/>
      <c r="CT120" s="417"/>
      <c r="CU120" s="417"/>
      <c r="CV120" s="417"/>
      <c r="CW120" s="417"/>
      <c r="CX120" s="417"/>
      <c r="CY120" s="417"/>
      <c r="CZ120" s="417"/>
      <c r="DA120" s="417"/>
      <c r="DB120" s="417"/>
      <c r="DC120" s="417"/>
      <c r="DD120" s="417"/>
      <c r="DE120" s="417"/>
      <c r="DF120" s="417"/>
      <c r="DG120" s="417"/>
      <c r="DH120" s="417"/>
      <c r="DI120" s="417"/>
      <c r="DJ120" s="417"/>
      <c r="DK120" s="417"/>
      <c r="DL120" s="417"/>
      <c r="DM120" s="417"/>
      <c r="DN120" s="417"/>
      <c r="DO120" s="417"/>
      <c r="DP120" s="417"/>
      <c r="DQ120" s="417"/>
      <c r="DR120" s="417"/>
      <c r="DS120" s="417"/>
      <c r="DT120" s="417"/>
      <c r="DU120" s="417"/>
      <c r="DV120" s="417"/>
      <c r="DW120" s="417"/>
      <c r="DX120" s="417"/>
      <c r="DY120" s="417"/>
      <c r="DZ120" s="417"/>
      <c r="EA120" s="417"/>
      <c r="EB120" s="417"/>
      <c r="EC120" s="417"/>
      <c r="ED120" s="417"/>
      <c r="EE120" s="417"/>
      <c r="EF120" s="417"/>
      <c r="EG120" s="417"/>
      <c r="EH120" s="417"/>
      <c r="EI120" s="417"/>
    </row>
    <row r="121" spans="1:139" ht="17.100000000000001" customHeight="1" x14ac:dyDescent="0.25">
      <c r="A121" s="624"/>
      <c r="B121" s="629" t="s">
        <v>80</v>
      </c>
      <c r="C121" s="443" t="s">
        <v>185</v>
      </c>
      <c r="D121" s="610">
        <v>0.41</v>
      </c>
      <c r="E121" s="610"/>
      <c r="F121" s="610">
        <v>0.44</v>
      </c>
      <c r="G121" s="610"/>
      <c r="H121" s="610">
        <v>0.19</v>
      </c>
      <c r="I121" s="610"/>
      <c r="J121" s="444" t="str">
        <f>'Encodage réponses Es'!M45</f>
        <v/>
      </c>
      <c r="K121" s="444"/>
      <c r="L121" s="624"/>
      <c r="M121" s="624"/>
      <c r="N121" s="624"/>
    </row>
    <row r="122" spans="1:139" ht="17.100000000000001" customHeight="1" x14ac:dyDescent="0.25">
      <c r="A122" s="625"/>
      <c r="B122" s="630"/>
      <c r="C122" s="465" t="s">
        <v>186</v>
      </c>
      <c r="D122" s="613">
        <v>0.13</v>
      </c>
      <c r="E122" s="613"/>
      <c r="F122" s="613">
        <v>0.13</v>
      </c>
      <c r="G122" s="613"/>
      <c r="H122" s="613">
        <v>0.14000000000000001</v>
      </c>
      <c r="I122" s="613"/>
      <c r="J122" s="464" t="str">
        <f>IF('Encodage réponses Es'!M39=0,"",'Encodage réponses Es'!M41/'Encodage réponses Es'!M39)</f>
        <v/>
      </c>
      <c r="K122" s="464"/>
      <c r="L122" s="625"/>
      <c r="M122" s="625"/>
      <c r="N122" s="625"/>
    </row>
    <row r="123" spans="1:139" ht="33.9" customHeight="1" x14ac:dyDescent="0.25">
      <c r="A123" s="624" t="s">
        <v>188</v>
      </c>
      <c r="B123" s="470" t="s">
        <v>81</v>
      </c>
      <c r="C123" s="470" t="s">
        <v>185</v>
      </c>
      <c r="D123" s="609" t="s">
        <v>229</v>
      </c>
      <c r="E123" s="609"/>
      <c r="F123" s="609">
        <v>0.26</v>
      </c>
      <c r="G123" s="609"/>
      <c r="H123" s="609">
        <v>0.11</v>
      </c>
      <c r="I123" s="609"/>
      <c r="J123" s="469" t="str">
        <f>'Encodage réponses Es'!N45</f>
        <v/>
      </c>
      <c r="K123" s="469"/>
      <c r="L123" s="625"/>
      <c r="M123" s="625"/>
      <c r="N123" s="625"/>
      <c r="O123" s="417"/>
      <c r="P123" s="417"/>
      <c r="Q123" s="417"/>
      <c r="R123" s="417"/>
      <c r="S123" s="417"/>
      <c r="T123" s="417"/>
      <c r="U123" s="417"/>
      <c r="V123" s="417"/>
      <c r="W123" s="417"/>
      <c r="X123" s="417"/>
      <c r="Y123" s="417"/>
      <c r="Z123" s="417"/>
      <c r="AA123" s="417"/>
      <c r="AB123" s="417"/>
      <c r="AC123" s="417"/>
      <c r="AD123" s="417"/>
      <c r="AE123" s="417"/>
      <c r="AF123" s="417"/>
      <c r="AG123" s="417"/>
      <c r="AH123" s="417"/>
      <c r="AI123" s="417"/>
      <c r="AJ123" s="417"/>
      <c r="AK123" s="417"/>
      <c r="AL123" s="417"/>
      <c r="AM123" s="417"/>
      <c r="AN123" s="417"/>
      <c r="AO123" s="417"/>
      <c r="AP123" s="417"/>
      <c r="AQ123" s="417"/>
      <c r="AR123" s="417"/>
      <c r="AS123" s="417"/>
      <c r="AT123" s="417"/>
      <c r="AU123" s="417"/>
      <c r="AV123" s="417"/>
      <c r="AW123" s="417"/>
      <c r="AX123" s="417"/>
      <c r="AY123" s="417"/>
      <c r="AZ123" s="417"/>
      <c r="BA123" s="417"/>
      <c r="BB123" s="417"/>
      <c r="BC123" s="417"/>
      <c r="BD123" s="417"/>
      <c r="BE123" s="417"/>
      <c r="BF123" s="417"/>
      <c r="BG123" s="417"/>
      <c r="BH123" s="417"/>
      <c r="BI123" s="417"/>
      <c r="BJ123" s="417"/>
      <c r="BK123" s="417"/>
      <c r="BL123" s="417"/>
      <c r="BM123" s="417"/>
      <c r="BN123" s="417"/>
      <c r="BO123" s="417"/>
      <c r="BP123" s="417"/>
      <c r="BQ123" s="417"/>
      <c r="BR123" s="417"/>
      <c r="BS123" s="417"/>
      <c r="BT123" s="417"/>
      <c r="BU123" s="417"/>
      <c r="BV123" s="417"/>
      <c r="BW123" s="417"/>
      <c r="BX123" s="417"/>
      <c r="BY123" s="417"/>
      <c r="BZ123" s="417"/>
      <c r="CA123" s="417"/>
      <c r="CB123" s="417"/>
      <c r="CC123" s="417"/>
      <c r="CD123" s="417"/>
      <c r="CE123" s="417"/>
      <c r="CF123" s="417"/>
      <c r="CG123" s="417"/>
      <c r="CH123" s="417"/>
      <c r="CI123" s="417"/>
      <c r="CJ123" s="417"/>
      <c r="CK123" s="417"/>
      <c r="CL123" s="417"/>
      <c r="CM123" s="417"/>
      <c r="CN123" s="417"/>
      <c r="CO123" s="417"/>
      <c r="CP123" s="417"/>
      <c r="CQ123" s="417"/>
      <c r="CR123" s="417"/>
      <c r="CS123" s="417"/>
      <c r="CT123" s="417"/>
      <c r="CU123" s="417"/>
      <c r="CV123" s="417"/>
      <c r="CW123" s="417"/>
      <c r="CX123" s="417"/>
      <c r="CY123" s="417"/>
      <c r="CZ123" s="417"/>
      <c r="DA123" s="417"/>
      <c r="DB123" s="417"/>
      <c r="DC123" s="417"/>
      <c r="DD123" s="417"/>
      <c r="DE123" s="417"/>
      <c r="DF123" s="417"/>
      <c r="DG123" s="417"/>
      <c r="DH123" s="417"/>
      <c r="DI123" s="417"/>
      <c r="DJ123" s="417"/>
      <c r="DK123" s="417"/>
      <c r="DL123" s="417"/>
      <c r="DM123" s="417"/>
      <c r="DN123" s="417"/>
      <c r="DO123" s="417"/>
      <c r="DP123" s="417"/>
      <c r="DQ123" s="417"/>
      <c r="DR123" s="417"/>
      <c r="DS123" s="417"/>
      <c r="DT123" s="417"/>
      <c r="DU123" s="417"/>
      <c r="DV123" s="417"/>
      <c r="DW123" s="417"/>
      <c r="DX123" s="417"/>
      <c r="DY123" s="417"/>
      <c r="DZ123" s="417"/>
      <c r="EA123" s="417"/>
      <c r="EB123" s="417"/>
      <c r="EC123" s="417"/>
      <c r="ED123" s="417"/>
      <c r="EE123" s="417"/>
      <c r="EF123" s="417"/>
      <c r="EG123" s="417"/>
      <c r="EH123" s="417"/>
      <c r="EI123" s="417"/>
    </row>
    <row r="124" spans="1:139" ht="17.100000000000001" customHeight="1" x14ac:dyDescent="0.25">
      <c r="A124" s="624"/>
      <c r="B124" s="629" t="s">
        <v>82</v>
      </c>
      <c r="C124" s="443" t="s">
        <v>185</v>
      </c>
      <c r="D124" s="610">
        <v>0.16</v>
      </c>
      <c r="E124" s="610"/>
      <c r="F124" s="610">
        <v>0.18</v>
      </c>
      <c r="G124" s="610"/>
      <c r="H124" s="610">
        <v>0.04</v>
      </c>
      <c r="I124" s="610"/>
      <c r="J124" s="444" t="str">
        <f>'Encodage réponses Es'!O45</f>
        <v/>
      </c>
      <c r="K124" s="444"/>
      <c r="L124" s="624"/>
      <c r="M124" s="624"/>
      <c r="N124" s="624"/>
    </row>
    <row r="125" spans="1:139" ht="17.100000000000001" customHeight="1" x14ac:dyDescent="0.25">
      <c r="A125" s="625"/>
      <c r="B125" s="630"/>
      <c r="C125" s="465" t="s">
        <v>186</v>
      </c>
      <c r="D125" s="613">
        <v>0.03</v>
      </c>
      <c r="E125" s="613"/>
      <c r="F125" s="613">
        <v>0.03</v>
      </c>
      <c r="G125" s="613"/>
      <c r="H125" s="613">
        <v>0.03</v>
      </c>
      <c r="I125" s="613"/>
      <c r="J125" s="464" t="str">
        <f>IF('Encodage réponses Es'!O39=0,"",'Encodage réponses Es'!O41/'Encodage réponses Es'!O39)</f>
        <v/>
      </c>
      <c r="K125" s="464"/>
      <c r="L125" s="625"/>
      <c r="M125" s="625"/>
      <c r="N125" s="625"/>
    </row>
    <row r="126" spans="1:139" ht="15" customHeight="1" x14ac:dyDescent="0.25">
      <c r="A126" s="418"/>
      <c r="B126" s="418"/>
      <c r="C126" s="419"/>
      <c r="D126" s="419"/>
      <c r="E126" s="420"/>
      <c r="F126" s="421"/>
      <c r="G126" s="421"/>
      <c r="H126" s="420"/>
      <c r="I126" s="420"/>
      <c r="J126" s="422"/>
      <c r="K126" s="422"/>
      <c r="L126" s="418"/>
      <c r="M126" s="418"/>
      <c r="N126" s="423"/>
    </row>
    <row r="127" spans="1:139" ht="20.100000000000001" customHeight="1" x14ac:dyDescent="0.25">
      <c r="A127" s="631" t="s">
        <v>203</v>
      </c>
      <c r="B127" s="631"/>
      <c r="C127" s="631"/>
      <c r="D127" s="631"/>
      <c r="E127" s="631"/>
      <c r="F127" s="631"/>
      <c r="G127" s="631"/>
      <c r="H127" s="631"/>
      <c r="I127" s="631"/>
      <c r="J127" s="631"/>
      <c r="K127" s="631"/>
      <c r="L127" s="631"/>
      <c r="M127" s="631"/>
      <c r="N127" s="631"/>
    </row>
    <row r="128" spans="1:139" ht="20.100000000000001" customHeight="1" x14ac:dyDescent="0.25">
      <c r="A128" s="616" t="s">
        <v>212</v>
      </c>
      <c r="B128" s="616"/>
      <c r="C128" s="616"/>
      <c r="D128" s="616"/>
      <c r="E128" s="616"/>
      <c r="F128" s="616"/>
      <c r="G128" s="616"/>
      <c r="H128" s="616"/>
      <c r="I128" s="616"/>
      <c r="J128" s="616"/>
      <c r="K128" s="616"/>
      <c r="L128" s="616"/>
      <c r="M128" s="616"/>
      <c r="N128" s="616"/>
    </row>
    <row r="129" spans="1:14" s="424" customFormat="1" ht="20.100000000000001" customHeight="1" x14ac:dyDescent="0.25">
      <c r="A129" s="466" t="s">
        <v>179</v>
      </c>
      <c r="B129" s="617" t="s">
        <v>180</v>
      </c>
      <c r="C129" s="617"/>
      <c r="D129" s="617" t="s">
        <v>181</v>
      </c>
      <c r="E129" s="617"/>
      <c r="F129" s="621" t="s">
        <v>175</v>
      </c>
      <c r="G129" s="621"/>
      <c r="H129" s="621" t="s">
        <v>176</v>
      </c>
      <c r="I129" s="621"/>
      <c r="J129" s="618" t="s">
        <v>173</v>
      </c>
      <c r="K129" s="618"/>
      <c r="L129" s="615" t="s">
        <v>182</v>
      </c>
      <c r="M129" s="615"/>
      <c r="N129" s="615"/>
    </row>
    <row r="130" spans="1:14" ht="33.9" customHeight="1" x14ac:dyDescent="0.25">
      <c r="A130" s="624" t="s">
        <v>192</v>
      </c>
      <c r="B130" s="425" t="s">
        <v>99</v>
      </c>
      <c r="C130" s="468" t="s">
        <v>185</v>
      </c>
      <c r="D130" s="609" t="s">
        <v>230</v>
      </c>
      <c r="E130" s="609"/>
      <c r="F130" s="609">
        <v>0.7</v>
      </c>
      <c r="G130" s="609"/>
      <c r="H130" s="609">
        <v>0.49</v>
      </c>
      <c r="I130" s="609"/>
      <c r="J130" s="467" t="str">
        <f>'Encodage réponses Es'!AN45</f>
        <v/>
      </c>
      <c r="K130" s="467"/>
      <c r="L130" s="615"/>
      <c r="M130" s="615"/>
      <c r="N130" s="615"/>
    </row>
    <row r="131" spans="1:14" s="390" customFormat="1" ht="33.9" customHeight="1" x14ac:dyDescent="0.25">
      <c r="A131" s="624"/>
      <c r="B131" s="443" t="s">
        <v>100</v>
      </c>
      <c r="C131" s="443" t="s">
        <v>185</v>
      </c>
      <c r="D131" s="653" t="s">
        <v>230</v>
      </c>
      <c r="E131" s="653"/>
      <c r="F131" s="653">
        <v>0.7</v>
      </c>
      <c r="G131" s="653"/>
      <c r="H131" s="653">
        <v>0.49</v>
      </c>
      <c r="I131" s="653"/>
      <c r="J131" s="444" t="str">
        <f>'Encodage réponses Es'!AO45</f>
        <v/>
      </c>
      <c r="K131" s="444"/>
      <c r="L131" s="624"/>
      <c r="M131" s="624"/>
      <c r="N131" s="624"/>
    </row>
    <row r="132" spans="1:14" ht="33.9" customHeight="1" x14ac:dyDescent="0.25">
      <c r="A132" s="624"/>
      <c r="B132" s="441" t="s">
        <v>101</v>
      </c>
      <c r="C132" s="441" t="s">
        <v>185</v>
      </c>
      <c r="D132" s="654" t="s">
        <v>231</v>
      </c>
      <c r="E132" s="654"/>
      <c r="F132" s="654">
        <v>0.69</v>
      </c>
      <c r="G132" s="654"/>
      <c r="H132" s="654">
        <v>0.48</v>
      </c>
      <c r="I132" s="654"/>
      <c r="J132" s="447" t="str">
        <f>'Encodage réponses Es'!AP45</f>
        <v/>
      </c>
      <c r="K132" s="447"/>
      <c r="L132" s="652"/>
      <c r="M132" s="652"/>
      <c r="N132" s="652"/>
    </row>
    <row r="133" spans="1:14" ht="20.100000000000001" customHeight="1" x14ac:dyDescent="0.25">
      <c r="A133" s="616" t="s">
        <v>214</v>
      </c>
      <c r="B133" s="616"/>
      <c r="C133" s="616"/>
      <c r="D133" s="616"/>
      <c r="E133" s="616"/>
      <c r="F133" s="616"/>
      <c r="G133" s="616"/>
      <c r="H133" s="616"/>
      <c r="I133" s="616"/>
      <c r="J133" s="616"/>
      <c r="K133" s="616"/>
      <c r="L133" s="616"/>
      <c r="M133" s="616"/>
      <c r="N133" s="616"/>
    </row>
    <row r="134" spans="1:14" s="424" customFormat="1" ht="20.100000000000001" customHeight="1" x14ac:dyDescent="0.25">
      <c r="A134" s="440" t="s">
        <v>179</v>
      </c>
      <c r="B134" s="617" t="s">
        <v>180</v>
      </c>
      <c r="C134" s="617"/>
      <c r="D134" s="617" t="s">
        <v>181</v>
      </c>
      <c r="E134" s="617"/>
      <c r="F134" s="621" t="s">
        <v>175</v>
      </c>
      <c r="G134" s="621"/>
      <c r="H134" s="621" t="s">
        <v>176</v>
      </c>
      <c r="I134" s="621"/>
      <c r="J134" s="618" t="s">
        <v>173</v>
      </c>
      <c r="K134" s="618"/>
      <c r="L134" s="615" t="s">
        <v>182</v>
      </c>
      <c r="M134" s="615"/>
      <c r="N134" s="615"/>
    </row>
    <row r="135" spans="1:14" ht="17.100000000000001" customHeight="1" x14ac:dyDescent="0.25">
      <c r="A135" s="647" t="s">
        <v>194</v>
      </c>
      <c r="B135" s="619" t="s">
        <v>104</v>
      </c>
      <c r="C135" s="438" t="s">
        <v>185</v>
      </c>
      <c r="D135" s="608">
        <v>0.32</v>
      </c>
      <c r="E135" s="608"/>
      <c r="F135" s="608">
        <v>0.33</v>
      </c>
      <c r="G135" s="608"/>
      <c r="H135" s="608">
        <v>0.22</v>
      </c>
      <c r="I135" s="608"/>
      <c r="J135" s="399" t="str">
        <f>'Encodage réponses Es'!AQ45</f>
        <v/>
      </c>
      <c r="K135" s="399"/>
      <c r="L135" s="622"/>
      <c r="M135" s="622"/>
      <c r="N135" s="622"/>
    </row>
    <row r="136" spans="1:14" ht="17.100000000000001" customHeight="1" x14ac:dyDescent="0.25">
      <c r="A136" s="624"/>
      <c r="B136" s="620"/>
      <c r="C136" s="468" t="s">
        <v>186</v>
      </c>
      <c r="D136" s="623">
        <v>0.04</v>
      </c>
      <c r="E136" s="623"/>
      <c r="F136" s="609">
        <v>0.04</v>
      </c>
      <c r="G136" s="609"/>
      <c r="H136" s="609">
        <v>0.02</v>
      </c>
      <c r="I136" s="609"/>
      <c r="J136" s="467" t="str">
        <f>IF('Encodage réponses Es'!AQ39=0,"",'Encodage réponses Es'!AQ41/'Encodage réponses Es'!AQ39)</f>
        <v/>
      </c>
      <c r="K136" s="467"/>
      <c r="L136" s="615"/>
      <c r="M136" s="615"/>
      <c r="N136" s="615"/>
    </row>
    <row r="137" spans="1:14" s="390" customFormat="1" ht="17.100000000000001" customHeight="1" x14ac:dyDescent="0.25">
      <c r="A137" s="624"/>
      <c r="B137" s="629" t="s">
        <v>107</v>
      </c>
      <c r="C137" s="443" t="s">
        <v>185</v>
      </c>
      <c r="D137" s="610">
        <v>0.28999999999999998</v>
      </c>
      <c r="E137" s="610"/>
      <c r="F137" s="610">
        <v>0.31</v>
      </c>
      <c r="G137" s="610"/>
      <c r="H137" s="610">
        <v>0.14000000000000001</v>
      </c>
      <c r="I137" s="610"/>
      <c r="J137" s="444" t="str">
        <f>'Encodage réponses Es'!AR45</f>
        <v/>
      </c>
      <c r="K137" s="444"/>
      <c r="L137" s="624"/>
      <c r="M137" s="624"/>
      <c r="N137" s="624"/>
    </row>
    <row r="138" spans="1:14" ht="17.100000000000001" customHeight="1" x14ac:dyDescent="0.25">
      <c r="A138" s="624"/>
      <c r="B138" s="630"/>
      <c r="C138" s="465" t="s">
        <v>186</v>
      </c>
      <c r="D138" s="613">
        <v>0.03</v>
      </c>
      <c r="E138" s="613"/>
      <c r="F138" s="613">
        <v>0.04</v>
      </c>
      <c r="G138" s="613"/>
      <c r="H138" s="613">
        <v>0</v>
      </c>
      <c r="I138" s="613"/>
      <c r="J138" s="464" t="str">
        <f>IF('Encodage réponses Es'!AR39=0,"",'Encodage réponses Es'!AR41/'Encodage réponses Es'!AR39)</f>
        <v/>
      </c>
      <c r="K138" s="464"/>
      <c r="L138" s="625"/>
      <c r="M138" s="625"/>
      <c r="N138" s="625"/>
    </row>
    <row r="139" spans="1:14" ht="17.100000000000001" customHeight="1" x14ac:dyDescent="0.25">
      <c r="A139" s="624"/>
      <c r="B139" s="619" t="s">
        <v>105</v>
      </c>
      <c r="C139" s="438" t="s">
        <v>185</v>
      </c>
      <c r="D139" s="608">
        <v>0.57999999999999996</v>
      </c>
      <c r="E139" s="608"/>
      <c r="F139" s="608">
        <v>0.61</v>
      </c>
      <c r="G139" s="608"/>
      <c r="H139" s="608">
        <v>0.38</v>
      </c>
      <c r="I139" s="608"/>
      <c r="J139" s="399" t="str">
        <f>'Encodage réponses Es'!AS45</f>
        <v/>
      </c>
      <c r="K139" s="399"/>
      <c r="L139" s="624"/>
      <c r="M139" s="624"/>
      <c r="N139" s="624"/>
    </row>
    <row r="140" spans="1:14" ht="17.100000000000001" customHeight="1" x14ac:dyDescent="0.25">
      <c r="A140" s="624"/>
      <c r="B140" s="620"/>
      <c r="C140" s="468" t="s">
        <v>186</v>
      </c>
      <c r="D140" s="623">
        <v>0.01</v>
      </c>
      <c r="E140" s="623"/>
      <c r="F140" s="609">
        <v>0.02</v>
      </c>
      <c r="G140" s="609"/>
      <c r="H140" s="609">
        <v>0.01</v>
      </c>
      <c r="I140" s="609"/>
      <c r="J140" s="467" t="str">
        <f>IF('Encodage réponses Es'!AS39=0,"",'Encodage réponses Es'!AS41/'Encodage réponses Es'!AS39)</f>
        <v/>
      </c>
      <c r="K140" s="467"/>
      <c r="L140" s="625"/>
      <c r="M140" s="625"/>
      <c r="N140" s="625"/>
    </row>
    <row r="141" spans="1:14" s="390" customFormat="1" ht="17.100000000000001" customHeight="1" x14ac:dyDescent="0.25">
      <c r="A141" s="624"/>
      <c r="B141" s="629" t="s">
        <v>106</v>
      </c>
      <c r="C141" s="443" t="s">
        <v>185</v>
      </c>
      <c r="D141" s="610">
        <v>0.54</v>
      </c>
      <c r="E141" s="610"/>
      <c r="F141" s="610">
        <v>0.56000000000000005</v>
      </c>
      <c r="G141" s="610"/>
      <c r="H141" s="610">
        <v>0.37</v>
      </c>
      <c r="I141" s="610"/>
      <c r="J141" s="444" t="str">
        <f>'Encodage réponses Es'!AT45</f>
        <v/>
      </c>
      <c r="K141" s="444"/>
      <c r="L141" s="624"/>
      <c r="M141" s="624"/>
      <c r="N141" s="624"/>
    </row>
    <row r="142" spans="1:14" ht="17.100000000000001" customHeight="1" x14ac:dyDescent="0.25">
      <c r="A142" s="624"/>
      <c r="B142" s="630"/>
      <c r="C142" s="465" t="s">
        <v>186</v>
      </c>
      <c r="D142" s="613">
        <v>0.01</v>
      </c>
      <c r="E142" s="613"/>
      <c r="F142" s="613">
        <v>0.01</v>
      </c>
      <c r="G142" s="613"/>
      <c r="H142" s="613">
        <v>0.02</v>
      </c>
      <c r="I142" s="613"/>
      <c r="J142" s="464" t="str">
        <f>IF('Encodage réponses Es'!AT39=0,"",'Encodage réponses Es'!AT41/'Encodage réponses Es'!AT39)</f>
        <v/>
      </c>
      <c r="K142" s="464"/>
      <c r="L142" s="625"/>
      <c r="M142" s="625"/>
      <c r="N142" s="625"/>
    </row>
    <row r="143" spans="1:14" s="424" customFormat="1" ht="6.75" customHeight="1" x14ac:dyDescent="0.25">
      <c r="A143" s="434"/>
      <c r="B143" s="438"/>
      <c r="C143" s="438"/>
      <c r="D143" s="399"/>
      <c r="E143" s="399"/>
      <c r="F143" s="399"/>
      <c r="G143" s="399"/>
      <c r="H143" s="399"/>
      <c r="I143" s="399"/>
      <c r="J143" s="399"/>
      <c r="K143" s="399"/>
      <c r="L143" s="434"/>
      <c r="M143" s="434"/>
      <c r="N143" s="434"/>
    </row>
    <row r="144" spans="1:14" ht="20.100000000000001" customHeight="1" x14ac:dyDescent="0.25">
      <c r="A144" s="616" t="s">
        <v>213</v>
      </c>
      <c r="B144" s="616"/>
      <c r="C144" s="616"/>
      <c r="D144" s="616"/>
      <c r="E144" s="616"/>
      <c r="F144" s="616"/>
      <c r="G144" s="616"/>
      <c r="H144" s="616"/>
      <c r="I144" s="616"/>
      <c r="J144" s="616"/>
      <c r="K144" s="616"/>
      <c r="L144" s="616"/>
      <c r="M144" s="616"/>
      <c r="N144" s="616"/>
    </row>
    <row r="145" spans="1:14" s="424" customFormat="1" ht="20.100000000000001" customHeight="1" x14ac:dyDescent="0.25">
      <c r="A145" s="466" t="s">
        <v>179</v>
      </c>
      <c r="B145" s="617" t="s">
        <v>180</v>
      </c>
      <c r="C145" s="617"/>
      <c r="D145" s="617" t="s">
        <v>181</v>
      </c>
      <c r="E145" s="617"/>
      <c r="F145" s="621" t="s">
        <v>175</v>
      </c>
      <c r="G145" s="621"/>
      <c r="H145" s="621" t="s">
        <v>176</v>
      </c>
      <c r="I145" s="621"/>
      <c r="J145" s="618" t="s">
        <v>173</v>
      </c>
      <c r="K145" s="618"/>
      <c r="L145" s="615" t="s">
        <v>182</v>
      </c>
      <c r="M145" s="615"/>
      <c r="N145" s="615"/>
    </row>
    <row r="146" spans="1:14" ht="17.100000000000001" customHeight="1" x14ac:dyDescent="0.25">
      <c r="A146" s="655" t="s">
        <v>195</v>
      </c>
      <c r="B146" s="619">
        <v>18</v>
      </c>
      <c r="C146" s="438" t="s">
        <v>185</v>
      </c>
      <c r="D146" s="608" t="s">
        <v>233</v>
      </c>
      <c r="E146" s="608"/>
      <c r="F146" s="608">
        <v>0.78</v>
      </c>
      <c r="G146" s="608"/>
      <c r="H146" s="608">
        <v>0.66</v>
      </c>
      <c r="I146" s="608"/>
      <c r="J146" s="399" t="str">
        <f>'Encodage réponses Es'!AU45</f>
        <v/>
      </c>
      <c r="K146" s="399"/>
      <c r="L146" s="622"/>
      <c r="M146" s="622"/>
      <c r="N146" s="622"/>
    </row>
    <row r="147" spans="1:14" ht="17.100000000000001" customHeight="1" x14ac:dyDescent="0.25">
      <c r="A147" s="656"/>
      <c r="B147" s="620"/>
      <c r="C147" s="468" t="s">
        <v>186</v>
      </c>
      <c r="D147" s="623">
        <v>0.02</v>
      </c>
      <c r="E147" s="623"/>
      <c r="F147" s="609">
        <v>0.02</v>
      </c>
      <c r="G147" s="609"/>
      <c r="H147" s="609">
        <v>0.03</v>
      </c>
      <c r="I147" s="609"/>
      <c r="J147" s="467" t="str">
        <f>IF('Encodage réponses Es'!AU39=0,"",'Encodage réponses Es'!AU41/'Encodage réponses Es'!AU39)</f>
        <v/>
      </c>
      <c r="K147" s="467"/>
      <c r="L147" s="615"/>
      <c r="M147" s="615"/>
      <c r="N147" s="615"/>
    </row>
    <row r="148" spans="1:14" ht="6" customHeight="1" x14ac:dyDescent="0.25">
      <c r="A148" s="416"/>
      <c r="B148" s="438"/>
      <c r="C148" s="438"/>
      <c r="D148" s="399"/>
      <c r="E148" s="439"/>
      <c r="F148" s="399"/>
      <c r="G148" s="399"/>
      <c r="H148" s="399"/>
      <c r="I148" s="399"/>
      <c r="J148" s="399"/>
      <c r="K148" s="399"/>
      <c r="L148" s="459"/>
      <c r="M148" s="459"/>
      <c r="N148" s="459"/>
    </row>
    <row r="149" spans="1:14" ht="20.100000000000001" customHeight="1" x14ac:dyDescent="0.25">
      <c r="A149" s="616" t="s">
        <v>232</v>
      </c>
      <c r="B149" s="616"/>
      <c r="C149" s="616"/>
      <c r="D149" s="616"/>
      <c r="E149" s="616"/>
      <c r="F149" s="616"/>
      <c r="G149" s="616"/>
      <c r="H149" s="616"/>
      <c r="I149" s="616"/>
      <c r="J149" s="616"/>
      <c r="K149" s="616"/>
      <c r="L149" s="616"/>
      <c r="M149" s="616"/>
      <c r="N149" s="616"/>
    </row>
    <row r="150" spans="1:14" s="424" customFormat="1" ht="20.100000000000001" customHeight="1" x14ac:dyDescent="0.25">
      <c r="A150" s="466" t="s">
        <v>179</v>
      </c>
      <c r="B150" s="617" t="s">
        <v>180</v>
      </c>
      <c r="C150" s="617"/>
      <c r="D150" s="617" t="s">
        <v>181</v>
      </c>
      <c r="E150" s="617"/>
      <c r="F150" s="621" t="s">
        <v>175</v>
      </c>
      <c r="G150" s="621"/>
      <c r="H150" s="621" t="s">
        <v>176</v>
      </c>
      <c r="I150" s="621"/>
      <c r="J150" s="618" t="s">
        <v>173</v>
      </c>
      <c r="K150" s="618"/>
      <c r="L150" s="615" t="s">
        <v>182</v>
      </c>
      <c r="M150" s="615"/>
      <c r="N150" s="615"/>
    </row>
    <row r="151" spans="1:14" ht="17.100000000000001" customHeight="1" x14ac:dyDescent="0.25">
      <c r="A151" s="655" t="s">
        <v>196</v>
      </c>
      <c r="B151" s="657">
        <v>19</v>
      </c>
      <c r="C151" s="443" t="s">
        <v>185</v>
      </c>
      <c r="D151" s="610">
        <v>0.28000000000000003</v>
      </c>
      <c r="E151" s="610"/>
      <c r="F151" s="610">
        <v>0.28999999999999998</v>
      </c>
      <c r="G151" s="610"/>
      <c r="H151" s="610">
        <v>0.16</v>
      </c>
      <c r="I151" s="610"/>
      <c r="J151" s="444" t="str">
        <f>'Encodage réponses Es'!AV45</f>
        <v/>
      </c>
      <c r="K151" s="444"/>
      <c r="L151" s="622"/>
      <c r="M151" s="622"/>
      <c r="N151" s="622"/>
    </row>
    <row r="152" spans="1:14" ht="17.100000000000001" customHeight="1" x14ac:dyDescent="0.25">
      <c r="A152" s="656"/>
      <c r="B152" s="658"/>
      <c r="C152" s="465" t="s">
        <v>186</v>
      </c>
      <c r="D152" s="613">
        <v>0.06</v>
      </c>
      <c r="E152" s="613"/>
      <c r="F152" s="613">
        <v>0.06</v>
      </c>
      <c r="G152" s="613"/>
      <c r="H152" s="613">
        <v>0.01</v>
      </c>
      <c r="I152" s="613"/>
      <c r="J152" s="464" t="str">
        <f>IF('Encodage réponses Es'!AV39=0,"",'Encodage réponses Es'!AV41/'Encodage réponses Es'!AV39)</f>
        <v/>
      </c>
      <c r="K152" s="464"/>
      <c r="L152" s="615"/>
      <c r="M152" s="615"/>
      <c r="N152" s="615"/>
    </row>
  </sheetData>
  <sheetProtection password="CC48" sheet="1" objects="1" scenarios="1"/>
  <mergeCells count="356">
    <mergeCell ref="J150:K150"/>
    <mergeCell ref="A146:A147"/>
    <mergeCell ref="A151:A152"/>
    <mergeCell ref="B151:B152"/>
    <mergeCell ref="H152:I152"/>
    <mergeCell ref="B146:B147"/>
    <mergeCell ref="D146:E146"/>
    <mergeCell ref="D147:E147"/>
    <mergeCell ref="B145:C145"/>
    <mergeCell ref="D145:E145"/>
    <mergeCell ref="F145:G145"/>
    <mergeCell ref="H145:I145"/>
    <mergeCell ref="J145:K145"/>
    <mergeCell ref="D151:E151"/>
    <mergeCell ref="D152:E152"/>
    <mergeCell ref="F151:G151"/>
    <mergeCell ref="F152:G152"/>
    <mergeCell ref="H151:I151"/>
    <mergeCell ref="F150:G150"/>
    <mergeCell ref="H150:I150"/>
    <mergeCell ref="F147:G147"/>
    <mergeCell ref="L145:N145"/>
    <mergeCell ref="L146:N147"/>
    <mergeCell ref="L139:N140"/>
    <mergeCell ref="H140:I140"/>
    <mergeCell ref="B141:B142"/>
    <mergeCell ref="L141:N142"/>
    <mergeCell ref="H134:I134"/>
    <mergeCell ref="J134:K134"/>
    <mergeCell ref="L134:N134"/>
    <mergeCell ref="F139:G139"/>
    <mergeCell ref="F140:G140"/>
    <mergeCell ref="A144:N144"/>
    <mergeCell ref="A135:A142"/>
    <mergeCell ref="B135:B136"/>
    <mergeCell ref="L135:N136"/>
    <mergeCell ref="H136:I136"/>
    <mergeCell ref="B137:B138"/>
    <mergeCell ref="L137:N138"/>
    <mergeCell ref="B139:B140"/>
    <mergeCell ref="D140:E140"/>
    <mergeCell ref="D141:E141"/>
    <mergeCell ref="D142:E142"/>
    <mergeCell ref="F136:G136"/>
    <mergeCell ref="F137:G137"/>
    <mergeCell ref="F138:G138"/>
    <mergeCell ref="H139:I139"/>
    <mergeCell ref="H141:I141"/>
    <mergeCell ref="H142:I142"/>
    <mergeCell ref="D135:E135"/>
    <mergeCell ref="D136:E136"/>
    <mergeCell ref="D137:E137"/>
    <mergeCell ref="D138:E138"/>
    <mergeCell ref="D139:E139"/>
    <mergeCell ref="F135:G135"/>
    <mergeCell ref="F141:G141"/>
    <mergeCell ref="F142:G142"/>
    <mergeCell ref="A133:N133"/>
    <mergeCell ref="B134:C134"/>
    <mergeCell ref="D134:E134"/>
    <mergeCell ref="F134:G134"/>
    <mergeCell ref="A130:A132"/>
    <mergeCell ref="L130:N130"/>
    <mergeCell ref="L131:N131"/>
    <mergeCell ref="L132:N132"/>
    <mergeCell ref="H130:I130"/>
    <mergeCell ref="H131:I131"/>
    <mergeCell ref="D130:E130"/>
    <mergeCell ref="D131:E131"/>
    <mergeCell ref="D132:E132"/>
    <mergeCell ref="F130:G130"/>
    <mergeCell ref="F131:G131"/>
    <mergeCell ref="F132:G132"/>
    <mergeCell ref="H132:I132"/>
    <mergeCell ref="A128:N128"/>
    <mergeCell ref="B129:C129"/>
    <mergeCell ref="D129:E129"/>
    <mergeCell ref="F129:G129"/>
    <mergeCell ref="H129:I129"/>
    <mergeCell ref="J129:K129"/>
    <mergeCell ref="L129:N129"/>
    <mergeCell ref="A123:A125"/>
    <mergeCell ref="L123:N123"/>
    <mergeCell ref="B124:B125"/>
    <mergeCell ref="L124:N125"/>
    <mergeCell ref="A127:N127"/>
    <mergeCell ref="H123:I123"/>
    <mergeCell ref="H124:I124"/>
    <mergeCell ref="H125:I125"/>
    <mergeCell ref="F123:G123"/>
    <mergeCell ref="F124:G124"/>
    <mergeCell ref="F125:G125"/>
    <mergeCell ref="D123:E123"/>
    <mergeCell ref="D124:E124"/>
    <mergeCell ref="D125:E125"/>
    <mergeCell ref="J111:K111"/>
    <mergeCell ref="L119:N119"/>
    <mergeCell ref="L120:N120"/>
    <mergeCell ref="B121:B122"/>
    <mergeCell ref="L121:N122"/>
    <mergeCell ref="A120:A122"/>
    <mergeCell ref="L115:N115"/>
    <mergeCell ref="A117:N117"/>
    <mergeCell ref="A118:N118"/>
    <mergeCell ref="B119:C119"/>
    <mergeCell ref="D119:E119"/>
    <mergeCell ref="F119:G119"/>
    <mergeCell ref="H119:I119"/>
    <mergeCell ref="J119:K119"/>
    <mergeCell ref="H120:I120"/>
    <mergeCell ref="H121:I121"/>
    <mergeCell ref="H122:I122"/>
    <mergeCell ref="F121:G121"/>
    <mergeCell ref="F122:G122"/>
    <mergeCell ref="F120:G120"/>
    <mergeCell ref="D120:E120"/>
    <mergeCell ref="D121:E121"/>
    <mergeCell ref="D122:E122"/>
    <mergeCell ref="H115:I115"/>
    <mergeCell ref="A105:A106"/>
    <mergeCell ref="B105:B106"/>
    <mergeCell ref="L105:N106"/>
    <mergeCell ref="A107:A108"/>
    <mergeCell ref="B107:B108"/>
    <mergeCell ref="L107:N108"/>
    <mergeCell ref="D107:E107"/>
    <mergeCell ref="D108:E108"/>
    <mergeCell ref="F107:G107"/>
    <mergeCell ref="F108:G108"/>
    <mergeCell ref="D106:E106"/>
    <mergeCell ref="F105:G105"/>
    <mergeCell ref="F106:G106"/>
    <mergeCell ref="H105:I105"/>
    <mergeCell ref="H106:I106"/>
    <mergeCell ref="H107:I107"/>
    <mergeCell ref="H108:I108"/>
    <mergeCell ref="D105:E105"/>
    <mergeCell ref="F101:G101"/>
    <mergeCell ref="A103:N103"/>
    <mergeCell ref="B104:C104"/>
    <mergeCell ref="D104:E104"/>
    <mergeCell ref="F104:G104"/>
    <mergeCell ref="H104:I104"/>
    <mergeCell ref="J104:K104"/>
    <mergeCell ref="L104:N104"/>
    <mergeCell ref="H101:I101"/>
    <mergeCell ref="D95:E95"/>
    <mergeCell ref="H91:I91"/>
    <mergeCell ref="L112:N112"/>
    <mergeCell ref="A113:A114"/>
    <mergeCell ref="B113:B114"/>
    <mergeCell ref="L113:N114"/>
    <mergeCell ref="A110:N110"/>
    <mergeCell ref="B111:C111"/>
    <mergeCell ref="D111:E111"/>
    <mergeCell ref="F111:G111"/>
    <mergeCell ref="H111:I111"/>
    <mergeCell ref="D96:E96"/>
    <mergeCell ref="F92:G92"/>
    <mergeCell ref="F93:G93"/>
    <mergeCell ref="F94:G94"/>
    <mergeCell ref="F95:G95"/>
    <mergeCell ref="F96:G96"/>
    <mergeCell ref="H92:I92"/>
    <mergeCell ref="H93:I93"/>
    <mergeCell ref="H94:I94"/>
    <mergeCell ref="H95:I95"/>
    <mergeCell ref="H96:I96"/>
    <mergeCell ref="F100:G100"/>
    <mergeCell ref="H100:I100"/>
    <mergeCell ref="D84:E84"/>
    <mergeCell ref="F88:G88"/>
    <mergeCell ref="L111:N111"/>
    <mergeCell ref="A92:A96"/>
    <mergeCell ref="L92:N92"/>
    <mergeCell ref="L93:N93"/>
    <mergeCell ref="L88:N88"/>
    <mergeCell ref="A90:N90"/>
    <mergeCell ref="B91:C91"/>
    <mergeCell ref="D91:E91"/>
    <mergeCell ref="F91:G91"/>
    <mergeCell ref="B99:C99"/>
    <mergeCell ref="D99:E99"/>
    <mergeCell ref="F99:G99"/>
    <mergeCell ref="H99:I99"/>
    <mergeCell ref="J99:K99"/>
    <mergeCell ref="L99:N99"/>
    <mergeCell ref="L100:N100"/>
    <mergeCell ref="L101:N101"/>
    <mergeCell ref="D88:E88"/>
    <mergeCell ref="H88:I88"/>
    <mergeCell ref="D92:E92"/>
    <mergeCell ref="D93:E93"/>
    <mergeCell ref="D94:E94"/>
    <mergeCell ref="D80:E80"/>
    <mergeCell ref="B71:B72"/>
    <mergeCell ref="J91:K91"/>
    <mergeCell ref="L91:N91"/>
    <mergeCell ref="A86:N86"/>
    <mergeCell ref="B87:C87"/>
    <mergeCell ref="D87:E87"/>
    <mergeCell ref="F87:G87"/>
    <mergeCell ref="H87:I87"/>
    <mergeCell ref="J87:K87"/>
    <mergeCell ref="L87:N87"/>
    <mergeCell ref="J88:K88"/>
    <mergeCell ref="A80:A84"/>
    <mergeCell ref="A65:A76"/>
    <mergeCell ref="L65:N66"/>
    <mergeCell ref="L67:N68"/>
    <mergeCell ref="L71:N72"/>
    <mergeCell ref="L73:N74"/>
    <mergeCell ref="L75:N76"/>
    <mergeCell ref="L80:N80"/>
    <mergeCell ref="L81:N81"/>
    <mergeCell ref="D81:E81"/>
    <mergeCell ref="D82:E82"/>
    <mergeCell ref="D83:E83"/>
    <mergeCell ref="A10:E10"/>
    <mergeCell ref="B49:C49"/>
    <mergeCell ref="J49:K49"/>
    <mergeCell ref="A50:N51"/>
    <mergeCell ref="A52:N52"/>
    <mergeCell ref="A59:A60"/>
    <mergeCell ref="B59:B60"/>
    <mergeCell ref="L59:N60"/>
    <mergeCell ref="A1:N1"/>
    <mergeCell ref="A4:E4"/>
    <mergeCell ref="A9:E9"/>
    <mergeCell ref="A6:E6"/>
    <mergeCell ref="A7:E7"/>
    <mergeCell ref="A32:N32"/>
    <mergeCell ref="A12:N12"/>
    <mergeCell ref="B29:C29"/>
    <mergeCell ref="J29:K29"/>
    <mergeCell ref="A30:N31"/>
    <mergeCell ref="A53:N53"/>
    <mergeCell ref="B54:C54"/>
    <mergeCell ref="D54:E54"/>
    <mergeCell ref="F54:G54"/>
    <mergeCell ref="H54:I54"/>
    <mergeCell ref="J54:K54"/>
    <mergeCell ref="L54:N54"/>
    <mergeCell ref="A56:A58"/>
    <mergeCell ref="L56:N58"/>
    <mergeCell ref="H74:I74"/>
    <mergeCell ref="B75:B76"/>
    <mergeCell ref="A78:N78"/>
    <mergeCell ref="A62:N62"/>
    <mergeCell ref="A63:N63"/>
    <mergeCell ref="B64:C64"/>
    <mergeCell ref="D64:E64"/>
    <mergeCell ref="B73:B74"/>
    <mergeCell ref="L64:N64"/>
    <mergeCell ref="B67:B68"/>
    <mergeCell ref="L69:N70"/>
    <mergeCell ref="D74:E74"/>
    <mergeCell ref="F70:G70"/>
    <mergeCell ref="F71:G71"/>
    <mergeCell ref="F72:G72"/>
    <mergeCell ref="F73:G73"/>
    <mergeCell ref="F74:G74"/>
    <mergeCell ref="F76:G76"/>
    <mergeCell ref="F75:G75"/>
    <mergeCell ref="H65:I65"/>
    <mergeCell ref="H67:I67"/>
    <mergeCell ref="L151:N152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5:E75"/>
    <mergeCell ref="D76:E76"/>
    <mergeCell ref="F65:G65"/>
    <mergeCell ref="F66:G66"/>
    <mergeCell ref="F67:G67"/>
    <mergeCell ref="F68:G68"/>
    <mergeCell ref="F69:G69"/>
    <mergeCell ref="A98:N98"/>
    <mergeCell ref="B79:C79"/>
    <mergeCell ref="D79:E79"/>
    <mergeCell ref="F79:G79"/>
    <mergeCell ref="H79:I79"/>
    <mergeCell ref="J79:K79"/>
    <mergeCell ref="L79:N79"/>
    <mergeCell ref="D60:E60"/>
    <mergeCell ref="F56:G56"/>
    <mergeCell ref="F57:G57"/>
    <mergeCell ref="F58:G58"/>
    <mergeCell ref="F59:G59"/>
    <mergeCell ref="F60:G60"/>
    <mergeCell ref="L150:N150"/>
    <mergeCell ref="H147:I147"/>
    <mergeCell ref="A149:N149"/>
    <mergeCell ref="B150:C150"/>
    <mergeCell ref="D150:E150"/>
    <mergeCell ref="D100:E100"/>
    <mergeCell ref="D101:E101"/>
    <mergeCell ref="J64:K64"/>
    <mergeCell ref="F80:G80"/>
    <mergeCell ref="F81:G81"/>
    <mergeCell ref="B65:B66"/>
    <mergeCell ref="H66:I66"/>
    <mergeCell ref="B69:B70"/>
    <mergeCell ref="H70:I70"/>
    <mergeCell ref="F64:G64"/>
    <mergeCell ref="H64:I64"/>
    <mergeCell ref="H68:I68"/>
    <mergeCell ref="H69:I69"/>
    <mergeCell ref="H56:I56"/>
    <mergeCell ref="H57:I57"/>
    <mergeCell ref="H58:I58"/>
    <mergeCell ref="H59:I59"/>
    <mergeCell ref="H60:I60"/>
    <mergeCell ref="F82:G82"/>
    <mergeCell ref="F83:G83"/>
    <mergeCell ref="F84:G84"/>
    <mergeCell ref="H80:I80"/>
    <mergeCell ref="H81:I81"/>
    <mergeCell ref="H82:I82"/>
    <mergeCell ref="H83:I83"/>
    <mergeCell ref="H84:I84"/>
    <mergeCell ref="H71:I71"/>
    <mergeCell ref="H72:I72"/>
    <mergeCell ref="H73:I73"/>
    <mergeCell ref="H75:I75"/>
    <mergeCell ref="H76:I76"/>
    <mergeCell ref="D56:E56"/>
    <mergeCell ref="D57:E57"/>
    <mergeCell ref="D58:E58"/>
    <mergeCell ref="D59:E59"/>
    <mergeCell ref="D55:E55"/>
    <mergeCell ref="F55:G55"/>
    <mergeCell ref="H55:I55"/>
    <mergeCell ref="B55:B58"/>
    <mergeCell ref="F146:G146"/>
    <mergeCell ref="H146:I146"/>
    <mergeCell ref="H135:I135"/>
    <mergeCell ref="H137:I137"/>
    <mergeCell ref="H138:I138"/>
    <mergeCell ref="D112:E112"/>
    <mergeCell ref="D113:E113"/>
    <mergeCell ref="D114:E114"/>
    <mergeCell ref="D115:E115"/>
    <mergeCell ref="F112:G112"/>
    <mergeCell ref="F113:G113"/>
    <mergeCell ref="F114:G114"/>
    <mergeCell ref="F115:G115"/>
    <mergeCell ref="H112:I112"/>
    <mergeCell ref="H113:I113"/>
    <mergeCell ref="H114:I114"/>
  </mergeCells>
  <pageMargins left="0.55118110236220474" right="0.35433070866141736" top="0.59055118110236227" bottom="0.59055118110236227" header="0.51181102362204722" footer="0.51181102362204722"/>
  <pageSetup paperSize="9" scale="94" orientation="portrait" r:id="rId1"/>
  <headerFooter alignWithMargins="0">
    <oddFooter>&amp;L&amp;8EENC 2014- &amp;A&amp;C&amp;8               4e G/TT&amp;R&amp;8Page &amp;P / &amp;N</oddFooter>
  </headerFooter>
  <rowBreaks count="3" manualBreakCount="3">
    <brk id="51" max="13" man="1"/>
    <brk id="89" max="13" man="1"/>
    <brk id="116" max="1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>
    <tabColor indexed="11"/>
  </sheetPr>
  <dimension ref="A1:R45"/>
  <sheetViews>
    <sheetView showGridLines="0" tabSelected="1" zoomScale="85" zoomScaleNormal="100" zoomScaleSheetLayoutView="90" workbookViewId="0">
      <selection activeCell="E13" sqref="E13"/>
    </sheetView>
  </sheetViews>
  <sheetFormatPr baseColWidth="10" defaultRowHeight="13.2" x14ac:dyDescent="0.25"/>
  <cols>
    <col min="1" max="1" width="13.88671875" customWidth="1"/>
  </cols>
  <sheetData>
    <row r="1" spans="1:18" s="35" customFormat="1" ht="15.6" x14ac:dyDescent="0.3">
      <c r="A1" s="338" t="s">
        <v>77</v>
      </c>
      <c r="B1" s="338"/>
      <c r="C1" s="338"/>
      <c r="D1" s="338"/>
      <c r="E1" s="338"/>
      <c r="F1" s="338"/>
      <c r="G1" s="338"/>
      <c r="H1" s="338"/>
      <c r="I1" s="338"/>
      <c r="J1" s="339"/>
      <c r="K1" s="339"/>
      <c r="L1" s="339"/>
      <c r="M1" s="339"/>
      <c r="N1" s="339"/>
      <c r="O1" s="340"/>
      <c r="P1" s="340"/>
    </row>
    <row r="2" spans="1:18" ht="15.6" x14ac:dyDescent="0.3">
      <c r="A2" s="341" t="s">
        <v>163</v>
      </c>
      <c r="B2" s="342"/>
      <c r="C2" s="342"/>
      <c r="D2" s="342"/>
      <c r="E2" s="342"/>
      <c r="F2" s="342"/>
      <c r="G2" s="343"/>
      <c r="H2" s="343"/>
      <c r="I2" s="343"/>
      <c r="J2" s="343"/>
      <c r="K2" s="343"/>
      <c r="L2" s="343"/>
      <c r="M2" s="343"/>
      <c r="N2" s="343"/>
      <c r="O2" s="344"/>
      <c r="P2" s="344"/>
    </row>
    <row r="3" spans="1:18" ht="15" x14ac:dyDescent="0.25">
      <c r="A3" s="345"/>
      <c r="B3" s="343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4"/>
      <c r="P3" s="344"/>
    </row>
    <row r="4" spans="1:18" ht="15.6" x14ac:dyDescent="0.3">
      <c r="A4" s="345" t="s">
        <v>11</v>
      </c>
      <c r="B4" s="343"/>
      <c r="C4" s="343"/>
      <c r="D4" s="343"/>
      <c r="E4" s="343"/>
      <c r="F4" s="343"/>
      <c r="G4" s="343"/>
      <c r="H4" s="343"/>
      <c r="I4" s="343"/>
      <c r="J4" s="343"/>
      <c r="K4" s="343"/>
      <c r="L4" s="343"/>
      <c r="M4" s="343"/>
      <c r="N4" s="343"/>
      <c r="O4" s="344"/>
      <c r="P4" s="344"/>
    </row>
    <row r="5" spans="1:18" ht="15.6" x14ac:dyDescent="0.3">
      <c r="A5" s="346" t="s">
        <v>32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3"/>
      <c r="N5" s="343"/>
      <c r="O5" s="344"/>
      <c r="P5" s="344"/>
    </row>
    <row r="6" spans="1:18" ht="15" x14ac:dyDescent="0.25">
      <c r="A6" s="346"/>
      <c r="B6" s="347"/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3"/>
      <c r="N6" s="343"/>
      <c r="O6" s="344"/>
      <c r="P6" s="344"/>
    </row>
    <row r="7" spans="1:18" ht="15" x14ac:dyDescent="0.25">
      <c r="A7" s="346"/>
      <c r="B7" s="347"/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3"/>
      <c r="N7" s="343"/>
      <c r="O7" s="344"/>
      <c r="P7" s="344"/>
    </row>
    <row r="8" spans="1:18" ht="15" x14ac:dyDescent="0.25">
      <c r="A8" s="346"/>
      <c r="B8" s="347"/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3"/>
      <c r="N8" s="343"/>
      <c r="O8" s="344"/>
      <c r="P8" s="344"/>
    </row>
    <row r="9" spans="1:18" ht="15.6" x14ac:dyDescent="0.3">
      <c r="A9" s="346"/>
      <c r="B9" s="346"/>
      <c r="C9" s="348" t="s">
        <v>43</v>
      </c>
      <c r="D9" s="349"/>
      <c r="E9" s="349"/>
      <c r="F9" s="349"/>
      <c r="G9" s="349"/>
      <c r="H9" s="349"/>
      <c r="I9" s="349"/>
      <c r="J9" s="349"/>
      <c r="K9" s="349"/>
      <c r="L9" s="347"/>
      <c r="M9" s="347"/>
      <c r="N9" s="343"/>
      <c r="O9" s="343"/>
      <c r="P9" s="343"/>
      <c r="Q9" s="36"/>
      <c r="R9" s="36"/>
    </row>
    <row r="10" spans="1:18" ht="15.6" x14ac:dyDescent="0.3">
      <c r="A10" s="343"/>
      <c r="B10" s="343"/>
      <c r="C10" s="350" t="s">
        <v>76</v>
      </c>
      <c r="D10" s="351"/>
      <c r="E10" s="351"/>
      <c r="F10" s="351"/>
      <c r="G10" s="351"/>
      <c r="H10" s="351"/>
      <c r="I10" s="351"/>
      <c r="J10" s="351"/>
      <c r="K10" s="351"/>
      <c r="L10" s="343"/>
      <c r="M10" s="343"/>
      <c r="N10" s="343"/>
      <c r="O10" s="344"/>
      <c r="P10" s="344"/>
    </row>
    <row r="11" spans="1:18" x14ac:dyDescent="0.25">
      <c r="A11" s="343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4"/>
      <c r="P11" s="344"/>
    </row>
    <row r="12" spans="1:18" x14ac:dyDescent="0.25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N12" s="343"/>
      <c r="O12" s="344"/>
      <c r="P12" s="344"/>
    </row>
    <row r="13" spans="1:18" x14ac:dyDescent="0.25">
      <c r="A13" s="343"/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N13" s="343"/>
      <c r="O13" s="344"/>
      <c r="P13" s="344"/>
    </row>
    <row r="14" spans="1:18" ht="15.6" x14ac:dyDescent="0.3">
      <c r="A14" s="352" t="s">
        <v>12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344"/>
      <c r="P14" s="344"/>
    </row>
    <row r="15" spans="1:18" ht="15.6" x14ac:dyDescent="0.3">
      <c r="A15" s="352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N15" s="343"/>
      <c r="O15" s="344"/>
      <c r="P15" s="344"/>
    </row>
    <row r="16" spans="1:18" ht="15" x14ac:dyDescent="0.25">
      <c r="A16" s="345" t="s">
        <v>168</v>
      </c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N16" s="343"/>
      <c r="O16" s="344"/>
      <c r="P16" s="344"/>
    </row>
    <row r="17" spans="1:16" ht="15" x14ac:dyDescent="0.25">
      <c r="A17" s="345" t="s">
        <v>78</v>
      </c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N17" s="343"/>
      <c r="O17" s="344"/>
      <c r="P17" s="344"/>
    </row>
    <row r="18" spans="1:16" ht="15.6" x14ac:dyDescent="0.3">
      <c r="A18" s="345" t="s">
        <v>44</v>
      </c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N18" s="343"/>
      <c r="O18" s="344"/>
      <c r="P18" s="344"/>
    </row>
    <row r="19" spans="1:16" ht="15" x14ac:dyDescent="0.25">
      <c r="A19" s="345" t="s">
        <v>159</v>
      </c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N19" s="343"/>
      <c r="O19" s="344"/>
      <c r="P19" s="344"/>
    </row>
    <row r="20" spans="1:16" ht="15" x14ac:dyDescent="0.25">
      <c r="A20" s="345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4"/>
      <c r="P20" s="344"/>
    </row>
    <row r="21" spans="1:16" ht="15" x14ac:dyDescent="0.25">
      <c r="A21" s="345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N21" s="343"/>
      <c r="O21" s="344"/>
      <c r="P21" s="344"/>
    </row>
    <row r="22" spans="1:16" ht="15.6" x14ac:dyDescent="0.3">
      <c r="A22" s="345" t="s">
        <v>13</v>
      </c>
      <c r="B22" s="343"/>
      <c r="C22" s="343"/>
      <c r="D22" s="343"/>
      <c r="E22" s="343"/>
      <c r="F22" s="345" t="s">
        <v>33</v>
      </c>
      <c r="G22" s="353" t="s">
        <v>34</v>
      </c>
      <c r="H22" s="345"/>
      <c r="I22" s="343"/>
      <c r="J22" s="343"/>
      <c r="K22" s="343"/>
      <c r="L22" s="343"/>
      <c r="M22" s="343"/>
      <c r="N22" s="343"/>
      <c r="O22" s="344"/>
      <c r="P22" s="344"/>
    </row>
    <row r="23" spans="1:16" ht="15.6" x14ac:dyDescent="0.3">
      <c r="A23" s="345"/>
      <c r="B23" s="343"/>
      <c r="C23" s="343"/>
      <c r="D23" s="343"/>
      <c r="E23" s="343"/>
      <c r="F23" s="345" t="s">
        <v>161</v>
      </c>
      <c r="G23" s="353" t="s">
        <v>162</v>
      </c>
      <c r="H23" s="345"/>
      <c r="I23" s="343"/>
      <c r="J23" s="343"/>
      <c r="K23" s="343"/>
      <c r="L23" s="343"/>
      <c r="M23" s="343"/>
      <c r="N23" s="343"/>
      <c r="O23" s="344"/>
      <c r="P23" s="344"/>
    </row>
    <row r="24" spans="1:16" ht="15.6" x14ac:dyDescent="0.3">
      <c r="A24" s="345"/>
      <c r="B24" s="343"/>
      <c r="C24" s="343"/>
      <c r="D24" s="343"/>
      <c r="E24" s="343"/>
      <c r="F24" s="345" t="s">
        <v>35</v>
      </c>
      <c r="G24" s="353" t="s">
        <v>36</v>
      </c>
      <c r="H24" s="345"/>
      <c r="I24" s="343"/>
      <c r="J24" s="343"/>
      <c r="K24" s="343"/>
      <c r="L24" s="343"/>
      <c r="M24" s="343"/>
      <c r="N24" s="343"/>
      <c r="O24" s="344"/>
      <c r="P24" s="344"/>
    </row>
    <row r="25" spans="1:16" ht="15.6" x14ac:dyDescent="0.3">
      <c r="A25" s="345"/>
      <c r="B25" s="343"/>
      <c r="C25" s="343"/>
      <c r="D25" s="343"/>
      <c r="E25" s="343"/>
      <c r="F25" s="345" t="s">
        <v>160</v>
      </c>
      <c r="G25" s="353" t="s">
        <v>167</v>
      </c>
      <c r="H25" s="345"/>
      <c r="I25" s="343"/>
      <c r="J25" s="343"/>
      <c r="K25" s="343"/>
      <c r="L25" s="343"/>
      <c r="M25" s="343"/>
      <c r="N25" s="343"/>
      <c r="O25" s="344"/>
      <c r="P25" s="344"/>
    </row>
    <row r="26" spans="1:16" ht="15.6" x14ac:dyDescent="0.3">
      <c r="A26" s="345"/>
      <c r="B26" s="343"/>
      <c r="C26" s="343"/>
      <c r="D26" s="343"/>
      <c r="E26" s="343"/>
      <c r="F26" s="345" t="s">
        <v>37</v>
      </c>
      <c r="G26" s="353" t="s">
        <v>38</v>
      </c>
      <c r="H26" s="345"/>
      <c r="I26" s="343"/>
      <c r="J26" s="343"/>
      <c r="K26" s="343"/>
      <c r="L26" s="343"/>
      <c r="M26" s="343"/>
      <c r="N26" s="343"/>
      <c r="O26" s="344"/>
      <c r="P26" s="344"/>
    </row>
    <row r="27" spans="1:16" ht="15.6" x14ac:dyDescent="0.3">
      <c r="A27" s="345"/>
      <c r="B27" s="343"/>
      <c r="C27" s="343"/>
      <c r="D27" s="343"/>
      <c r="E27" s="343"/>
      <c r="F27" s="345" t="s">
        <v>39</v>
      </c>
      <c r="G27" s="353" t="s">
        <v>40</v>
      </c>
      <c r="H27" s="345"/>
      <c r="I27" s="343"/>
      <c r="J27" s="343"/>
      <c r="K27" s="343"/>
      <c r="L27" s="343"/>
      <c r="M27" s="343"/>
      <c r="N27" s="343"/>
      <c r="O27" s="344"/>
      <c r="P27" s="344"/>
    </row>
    <row r="28" spans="1:16" ht="15" x14ac:dyDescent="0.25">
      <c r="A28" s="345" t="s">
        <v>14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4"/>
      <c r="P28" s="344"/>
    </row>
    <row r="29" spans="1:16" ht="15" x14ac:dyDescent="0.25">
      <c r="A29" s="345" t="s">
        <v>15</v>
      </c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4"/>
      <c r="P29" s="344"/>
    </row>
    <row r="30" spans="1:16" ht="15" x14ac:dyDescent="0.25">
      <c r="A30" s="345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4"/>
      <c r="P30" s="344"/>
    </row>
    <row r="31" spans="1:16" ht="15" x14ac:dyDescent="0.25">
      <c r="A31" s="345"/>
      <c r="B31" s="345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  <c r="N31" s="343"/>
      <c r="O31" s="344"/>
      <c r="P31" s="344"/>
    </row>
    <row r="32" spans="1:16" ht="15" x14ac:dyDescent="0.25">
      <c r="A32" s="345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4"/>
      <c r="P32" s="344"/>
    </row>
    <row r="33" spans="1:16" ht="15.6" x14ac:dyDescent="0.3">
      <c r="A33" s="352" t="s">
        <v>16</v>
      </c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  <c r="N33" s="343"/>
      <c r="O33" s="344"/>
      <c r="P33" s="344"/>
    </row>
    <row r="34" spans="1:16" ht="15" x14ac:dyDescent="0.25">
      <c r="A34" s="354" t="s">
        <v>157</v>
      </c>
      <c r="B34" s="354"/>
      <c r="C34" s="354"/>
      <c r="D34" s="354"/>
      <c r="E34" s="354"/>
      <c r="F34" s="354"/>
      <c r="G34" s="354"/>
      <c r="H34" s="343"/>
      <c r="I34" s="343"/>
      <c r="J34" s="343"/>
      <c r="K34" s="343"/>
      <c r="L34" s="343"/>
      <c r="M34" s="343"/>
      <c r="N34" s="343"/>
      <c r="O34" s="344"/>
      <c r="P34" s="344"/>
    </row>
    <row r="35" spans="1:16" ht="15" x14ac:dyDescent="0.25">
      <c r="A35" s="354" t="s">
        <v>46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4"/>
      <c r="P35" s="344"/>
    </row>
    <row r="36" spans="1:16" x14ac:dyDescent="0.25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  <c r="N36" s="343"/>
      <c r="O36" s="344"/>
      <c r="P36" s="344"/>
    </row>
    <row r="37" spans="1:16" ht="15" x14ac:dyDescent="0.25">
      <c r="A37" s="345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  <c r="N37" s="343"/>
      <c r="O37" s="344"/>
      <c r="P37" s="344"/>
    </row>
    <row r="38" spans="1:16" ht="15.6" x14ac:dyDescent="0.3">
      <c r="A38" s="344"/>
      <c r="B38" s="355" t="s">
        <v>45</v>
      </c>
      <c r="C38" s="356"/>
      <c r="D38" s="356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</row>
    <row r="39" spans="1:16" x14ac:dyDescent="0.25">
      <c r="A39" s="344"/>
      <c r="B39" s="344"/>
      <c r="C39" s="344"/>
      <c r="D39" s="344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</row>
    <row r="40" spans="1:16" x14ac:dyDescent="0.25">
      <c r="A40" s="344"/>
      <c r="B40" s="344"/>
      <c r="C40" s="344"/>
      <c r="D40" s="344"/>
      <c r="E40" s="344"/>
      <c r="F40" s="344"/>
      <c r="G40" s="344"/>
      <c r="H40" s="344"/>
      <c r="I40" s="344"/>
      <c r="J40" s="344"/>
      <c r="K40" s="344"/>
      <c r="L40" s="344"/>
      <c r="M40" s="344"/>
      <c r="N40" s="344"/>
      <c r="O40" s="344"/>
      <c r="P40" s="344"/>
    </row>
    <row r="41" spans="1:16" x14ac:dyDescent="0.25">
      <c r="A41" s="344"/>
      <c r="B41" s="344"/>
      <c r="C41" s="344"/>
      <c r="D41" s="344"/>
      <c r="E41" s="344"/>
      <c r="F41" s="344"/>
      <c r="G41" s="344"/>
      <c r="H41" s="344"/>
      <c r="I41" s="344"/>
      <c r="J41" s="344"/>
      <c r="K41" s="344"/>
      <c r="L41" s="344"/>
      <c r="M41" s="344"/>
      <c r="N41" s="344"/>
      <c r="O41" s="344"/>
      <c r="P41" s="344"/>
    </row>
    <row r="42" spans="1:16" x14ac:dyDescent="0.25">
      <c r="A42" s="344"/>
      <c r="B42" s="344"/>
      <c r="C42" s="344"/>
      <c r="D42" s="344"/>
      <c r="E42" s="344"/>
      <c r="F42" s="344"/>
      <c r="G42" s="344"/>
      <c r="H42" s="344"/>
      <c r="I42" s="344"/>
      <c r="J42" s="344"/>
      <c r="K42" s="344"/>
      <c r="L42" s="344"/>
      <c r="M42" s="344"/>
      <c r="N42" s="344"/>
      <c r="O42" s="344"/>
      <c r="P42" s="344"/>
    </row>
    <row r="43" spans="1:16" x14ac:dyDescent="0.25">
      <c r="A43" s="344"/>
      <c r="B43" s="344"/>
      <c r="C43" s="344"/>
      <c r="D43" s="344"/>
      <c r="E43" s="344"/>
      <c r="F43" s="344"/>
      <c r="G43" s="344"/>
      <c r="H43" s="344"/>
      <c r="I43" s="344"/>
      <c r="J43" s="344"/>
      <c r="K43" s="344"/>
      <c r="L43" s="344"/>
      <c r="M43" s="344"/>
      <c r="N43" s="344"/>
      <c r="O43" s="344"/>
      <c r="P43" s="344"/>
    </row>
    <row r="44" spans="1:16" x14ac:dyDescent="0.25">
      <c r="A44" s="344"/>
      <c r="B44" s="344"/>
      <c r="C44" s="344"/>
      <c r="D44" s="344"/>
      <c r="E44" s="344"/>
      <c r="F44" s="344"/>
      <c r="G44" s="344"/>
      <c r="H44" s="344"/>
      <c r="I44" s="344"/>
      <c r="J44" s="344"/>
      <c r="K44" s="344"/>
      <c r="L44" s="344"/>
      <c r="M44" s="344"/>
      <c r="N44" s="344"/>
      <c r="O44" s="344"/>
      <c r="P44" s="344"/>
    </row>
    <row r="45" spans="1:16" x14ac:dyDescent="0.25">
      <c r="A45" s="344"/>
      <c r="B45" s="344"/>
      <c r="C45" s="344"/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</row>
  </sheetData>
  <sheetProtection password="CC48" sheet="1" objects="1" scenarios="1"/>
  <phoneticPr fontId="2" type="noConversion"/>
  <pageMargins left="0.78740157480314965" right="0.78740157480314965" top="0.98425196850393704" bottom="0.98425196850393704" header="0.51181102362204722" footer="0.51181102362204722"/>
  <pageSetup paperSize="9" scale="67" orientation="landscape" r:id="rId1"/>
  <headerFooter alignWithMargins="0">
    <oddFooter>&amp;LEENC 2014 &amp;A&amp;C4G/TT]&amp;RPage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7</vt:i4>
      </vt:variant>
    </vt:vector>
  </HeadingPairs>
  <TitlesOfParts>
    <vt:vector size="12" baseType="lpstr">
      <vt:lpstr>Encodage réponses Es</vt:lpstr>
      <vt:lpstr>Compétences</vt:lpstr>
      <vt:lpstr>Tri</vt:lpstr>
      <vt:lpstr>Résultats et commentaires</vt:lpstr>
      <vt:lpstr>Instructions</vt:lpstr>
      <vt:lpstr>Compétences!Impression_des_titres</vt:lpstr>
      <vt:lpstr>'Encodage réponses Es'!Impression_des_titres</vt:lpstr>
      <vt:lpstr>Tri!Impression_des_titres</vt:lpstr>
      <vt:lpstr>Compétences!Zone_d_impression</vt:lpstr>
      <vt:lpstr>'Encodage réponses Es'!Zone_d_impression</vt:lpstr>
      <vt:lpstr>'Résultats et commentaires'!Zone_d_impression</vt:lpstr>
      <vt:lpstr>Tri!Zone_d_impression</vt:lpstr>
    </vt:vector>
  </TitlesOfParts>
  <Manager>PILOTAGE</Manager>
  <Company>AGERS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Evaluation externe</dc:subject>
  <dc:creator>QUINTARD Guy</dc:creator>
  <cp:lastModifiedBy>ALEXANDRE Charlotte</cp:lastModifiedBy>
  <cp:lastPrinted>2015-01-08T13:25:12Z</cp:lastPrinted>
  <dcterms:created xsi:type="dcterms:W3CDTF">1996-10-21T11:03:58Z</dcterms:created>
  <dcterms:modified xsi:type="dcterms:W3CDTF">2015-01-09T07:52:18Z</dcterms:modified>
</cp:coreProperties>
</file>